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Jordan\Annual Abstract &amp; Mill Levy Report\"/>
    </mc:Choice>
  </mc:AlternateContent>
  <bookViews>
    <workbookView xWindow="0" yWindow="0" windowWidth="25200" windowHeight="11085" tabRatio="767" firstSheet="36" activeTab="38"/>
  </bookViews>
  <sheets>
    <sheet name="Albany Value" sheetId="2" r:id="rId1"/>
    <sheet name="Big Horn Value" sheetId="25" r:id="rId2"/>
    <sheet name="Campbell Value" sheetId="28" r:id="rId3"/>
    <sheet name="Carbon Value" sheetId="29" r:id="rId4"/>
    <sheet name="Converse Value" sheetId="27" r:id="rId5"/>
    <sheet name="Crook Value" sheetId="26" r:id="rId6"/>
    <sheet name="Fremont Value" sheetId="30" r:id="rId7"/>
    <sheet name="Goshen Value" sheetId="45" r:id="rId8"/>
    <sheet name="Hot Springs Value" sheetId="31" r:id="rId9"/>
    <sheet name="Johnson Value" sheetId="32" r:id="rId10"/>
    <sheet name="Laramie Value" sheetId="34" r:id="rId11"/>
    <sheet name="Lincoln Value" sheetId="33" r:id="rId12"/>
    <sheet name="Natrona Value" sheetId="35" r:id="rId13"/>
    <sheet name="Niobrara Value" sheetId="36" r:id="rId14"/>
    <sheet name="Park Value" sheetId="37" r:id="rId15"/>
    <sheet name="Platte Value" sheetId="46" r:id="rId16"/>
    <sheet name="Sheridan Value" sheetId="38" r:id="rId17"/>
    <sheet name="Sublette Value" sheetId="40" r:id="rId18"/>
    <sheet name="Sweetwater Value" sheetId="39" r:id="rId19"/>
    <sheet name="Teton Value" sheetId="41" r:id="rId20"/>
    <sheet name="Uinta Value" sheetId="42" r:id="rId21"/>
    <sheet name="Washakie Value" sheetId="44" r:id="rId22"/>
    <sheet name="Weston Value" sheetId="43" r:id="rId23"/>
    <sheet name="VALUATION SUMMARY" sheetId="47" r:id="rId24"/>
    <sheet name="VALUATION DETAIL" sheetId="73" r:id="rId25"/>
    <sheet name="CLASS COMPARISON" sheetId="76" r:id="rId26"/>
    <sheet name="MINERAL VALUE DETAIL" sheetId="83" r:id="rId27"/>
    <sheet name="STATE ASSESSED" sheetId="84" r:id="rId28"/>
    <sheet name="ASSESSED VALUE COMPARISON" sheetId="74" r:id="rId29"/>
    <sheet name="AG LAND ACREAGE" sheetId="77" r:id="rId30"/>
    <sheet name="Albany Taxes" sheetId="48" r:id="rId31"/>
    <sheet name="Big Horn Taxes" sheetId="49" r:id="rId32"/>
    <sheet name="Campbell Taxes" sheetId="50" r:id="rId33"/>
    <sheet name="Carbon Taxes" sheetId="51" r:id="rId34"/>
    <sheet name="Converse Taxes" sheetId="52" r:id="rId35"/>
    <sheet name="Crook Taxes" sheetId="53" r:id="rId36"/>
    <sheet name="Fremont Taxes" sheetId="54" r:id="rId37"/>
    <sheet name="Goshen Taxes" sheetId="55" r:id="rId38"/>
    <sheet name="Hot Springs Taxes" sheetId="56" r:id="rId39"/>
    <sheet name="Johnson Taxes" sheetId="57" r:id="rId40"/>
    <sheet name="Laramie Taxes" sheetId="58" r:id="rId41"/>
    <sheet name="Lincoln Taxes" sheetId="59" r:id="rId42"/>
    <sheet name="Natrona Taxes" sheetId="60" r:id="rId43"/>
    <sheet name="Niobrara Taxes" sheetId="61" r:id="rId44"/>
    <sheet name="Park Taxes" sheetId="62" r:id="rId45"/>
    <sheet name="Platte Taxes" sheetId="63" r:id="rId46"/>
    <sheet name="Sheridan Taxes" sheetId="64" r:id="rId47"/>
    <sheet name="Sublette Taxes" sheetId="65" r:id="rId48"/>
    <sheet name="Sweetwater Taxes" sheetId="66" r:id="rId49"/>
    <sheet name="Teton Taxes" sheetId="67" r:id="rId50"/>
    <sheet name="Uinta Taxes" sheetId="68" r:id="rId51"/>
    <sheet name="Washakie Taxes" sheetId="69" r:id="rId52"/>
    <sheet name="Weston Taxes" sheetId="70" r:id="rId53"/>
    <sheet name="STATE TAX DETAIL" sheetId="82" r:id="rId54"/>
    <sheet name="STATE TAX DETAIL (TRANSPOSED)" sheetId="72" r:id="rId55"/>
    <sheet name="MOBILE MACHINERY" sheetId="75" r:id="rId56"/>
    <sheet name="STATE TAX SUMMARY" sheetId="71" r:id="rId57"/>
    <sheet name="TAX COMPARISON" sheetId="79" r:id="rId58"/>
    <sheet name="COMMUNITY COLLEGES" sheetId="78" r:id="rId59"/>
  </sheets>
  <definedNames>
    <definedName name="_Order1" hidden="1">255</definedName>
    <definedName name="_Order2" hidden="1">0</definedName>
    <definedName name="AVCOMP">#REF!</definedName>
    <definedName name="AVGLEVY">#REF!</definedName>
    <definedName name="CLASSCOMPS">#REF!</definedName>
    <definedName name="EQUALIZATION">#REF!</definedName>
    <definedName name="MINVALS">'MINERAL VALUE DETAIL'!#REF!</definedName>
    <definedName name="_xlnm.Print_Area" localSheetId="58">'COMMUNITY COLLEGES'!$A$1:$E$74</definedName>
    <definedName name="_xlnm.Print_Area" localSheetId="26">'MINERAL VALUE DETAIL'!$A$1:$V$110</definedName>
    <definedName name="_xlnm.Print_Area" localSheetId="55">'MOBILE MACHINERY'!$A$1:$F$37</definedName>
    <definedName name="_xlnm.Print_Area" localSheetId="53">'STATE TAX DETAIL'!$A$1:$BE$49</definedName>
    <definedName name="_xlnm.Print_Area" localSheetId="54">'STATE TAX DETAIL (TRANSPOSED)'!$A$1:$BA$73</definedName>
    <definedName name="_xlnm.Print_Area" localSheetId="17">'Sublette Value'!$A$1:$I$89</definedName>
    <definedName name="_xlnm.Print_Area" localSheetId="24">'VALUATION DETAIL'!$A$1:$CA$33</definedName>
    <definedName name="_xlnm.Print_Titles" localSheetId="30">'Albany Taxes'!#REF!</definedName>
    <definedName name="_xlnm.Print_Titles" localSheetId="0">'Albany Value'!$1:$1</definedName>
    <definedName name="_xlnm.Print_Titles" localSheetId="31">'Big Horn Taxes'!$1:$1</definedName>
    <definedName name="_xlnm.Print_Titles" localSheetId="1">'Big Horn Value'!$1:$1</definedName>
    <definedName name="_xlnm.Print_Titles" localSheetId="32">'Campbell Taxes'!$1:$1</definedName>
    <definedName name="_xlnm.Print_Titles" localSheetId="2">'Campbell Value'!$1:$1</definedName>
    <definedName name="_xlnm.Print_Titles" localSheetId="33">'Carbon Taxes'!$1:$1</definedName>
    <definedName name="_xlnm.Print_Titles" localSheetId="3">'Carbon Value'!$1:$1</definedName>
    <definedName name="_xlnm.Print_Titles" localSheetId="25">'CLASS COMPARISON'!$1:$1</definedName>
    <definedName name="_xlnm.Print_Titles" localSheetId="58">'COMMUNITY COLLEGES'!$1:$1</definedName>
    <definedName name="_xlnm.Print_Titles" localSheetId="34">'Converse Taxes'!$1:$1</definedName>
    <definedName name="_xlnm.Print_Titles" localSheetId="4">'Converse Value'!$1:$1</definedName>
    <definedName name="_xlnm.Print_Titles" localSheetId="35">'Crook Taxes'!$1:$1</definedName>
    <definedName name="_xlnm.Print_Titles" localSheetId="5">'Crook Value'!$1:$1</definedName>
    <definedName name="_xlnm.Print_Titles" localSheetId="36">'Fremont Taxes'!$1:$1</definedName>
    <definedName name="_xlnm.Print_Titles" localSheetId="6">'Fremont Value'!$1:$1</definedName>
    <definedName name="_xlnm.Print_Titles" localSheetId="37">'Goshen Taxes'!$1:$1</definedName>
    <definedName name="_xlnm.Print_Titles" localSheetId="7">'Goshen Value'!$1:$1</definedName>
    <definedName name="_xlnm.Print_Titles" localSheetId="38">'Hot Springs Taxes'!$1:$1</definedName>
    <definedName name="_xlnm.Print_Titles" localSheetId="8">'Hot Springs Value'!$1:$1</definedName>
    <definedName name="_xlnm.Print_Titles" localSheetId="39">'Johnson Taxes'!$1:$1</definedName>
    <definedName name="_xlnm.Print_Titles" localSheetId="9">'Johnson Value'!$1:$1</definedName>
    <definedName name="_xlnm.Print_Titles" localSheetId="40">'Laramie Taxes'!$1:$1</definedName>
    <definedName name="_xlnm.Print_Titles" localSheetId="10">'Laramie Value'!$1:$1</definedName>
    <definedName name="_xlnm.Print_Titles" localSheetId="41">'Lincoln Taxes'!$1:$1</definedName>
    <definedName name="_xlnm.Print_Titles" localSheetId="11">'Lincoln Value'!$1:$1</definedName>
    <definedName name="_xlnm.Print_Titles" localSheetId="42">'Natrona Taxes'!$1:$1</definedName>
    <definedName name="_xlnm.Print_Titles" localSheetId="12">'Natrona Value'!$1:$1</definedName>
    <definedName name="_xlnm.Print_Titles" localSheetId="43">'Niobrara Taxes'!$1:$1</definedName>
    <definedName name="_xlnm.Print_Titles" localSheetId="13">'Niobrara Value'!$1:$1</definedName>
    <definedName name="_xlnm.Print_Titles" localSheetId="44">'Park Taxes'!$1:$1</definedName>
    <definedName name="_xlnm.Print_Titles" localSheetId="14">'Park Value'!$1:$1</definedName>
    <definedName name="_xlnm.Print_Titles" localSheetId="45">'Platte Taxes'!$1:$1</definedName>
    <definedName name="_xlnm.Print_Titles" localSheetId="15">'Platte Value'!$1:$1</definedName>
    <definedName name="_xlnm.Print_Titles" localSheetId="46">'Sheridan Taxes'!$1:$1</definedName>
    <definedName name="_xlnm.Print_Titles" localSheetId="16">'Sheridan Value'!$1:$1</definedName>
    <definedName name="_xlnm.Print_Titles" localSheetId="53">'STATE TAX DETAIL'!$B:$C,'STATE TAX DETAIL'!$1:$1</definedName>
    <definedName name="_xlnm.Print_Titles" localSheetId="54">'STATE TAX DETAIL (TRANSPOSED)'!$A:$B</definedName>
    <definedName name="_xlnm.Print_Titles" localSheetId="56">'STATE TAX SUMMARY'!$1:$1</definedName>
    <definedName name="_xlnm.Print_Titles" localSheetId="47">'Sublette Taxes'!$1:$1</definedName>
    <definedName name="_xlnm.Print_Titles" localSheetId="17">'Sublette Value'!$1:$1</definedName>
    <definedName name="_xlnm.Print_Titles" localSheetId="48">'Sweetwater Taxes'!$1:$1</definedName>
    <definedName name="_xlnm.Print_Titles" localSheetId="18">'Sweetwater Value'!$1:$1</definedName>
    <definedName name="_xlnm.Print_Titles" localSheetId="49">'Teton Taxes'!$1:$1</definedName>
    <definedName name="_xlnm.Print_Titles" localSheetId="19">'Teton Value'!$1:$1</definedName>
    <definedName name="_xlnm.Print_Titles" localSheetId="50">'Uinta Taxes'!$1:$1</definedName>
    <definedName name="_xlnm.Print_Titles" localSheetId="20">'Uinta Value'!$1:$1</definedName>
    <definedName name="_xlnm.Print_Titles" localSheetId="24">'VALUATION DETAIL'!$A:$A</definedName>
    <definedName name="_xlnm.Print_Titles" localSheetId="23">'VALUATION SUMMARY'!$1:$1</definedName>
    <definedName name="_xlnm.Print_Titles" localSheetId="51">'Washakie Taxes'!$1:$1</definedName>
    <definedName name="_xlnm.Print_Titles" localSheetId="21">'Washakie Value'!$1:$1</definedName>
    <definedName name="_xlnm.Print_Titles" localSheetId="52">'Weston Taxes'!$1:$1</definedName>
    <definedName name="_xlnm.Print_Titles" localSheetId="22">'Weston Value'!$1:$1</definedName>
    <definedName name="TAXCOMP">#REF!</definedName>
    <definedName name="WHATIF">#REF!</definedName>
  </definedNames>
  <calcPr calcId="152511" concurrentCalc="0"/>
</workbook>
</file>

<file path=xl/calcChain.xml><?xml version="1.0" encoding="utf-8"?>
<calcChain xmlns="http://schemas.openxmlformats.org/spreadsheetml/2006/main">
  <c r="E27" i="25" l="1"/>
  <c r="C27" i="25"/>
  <c r="E35" i="25"/>
  <c r="C35" i="25"/>
  <c r="E19" i="25"/>
  <c r="C19" i="25"/>
  <c r="C42" i="40"/>
  <c r="E49" i="27"/>
  <c r="E42" i="27"/>
  <c r="E87" i="27"/>
  <c r="E25" i="27"/>
  <c r="C53" i="27"/>
  <c r="E53" i="27"/>
  <c r="E44" i="27"/>
  <c r="C44" i="27"/>
  <c r="E35" i="27"/>
  <c r="C35" i="27"/>
  <c r="E27" i="27"/>
  <c r="C27" i="27"/>
  <c r="E19" i="27"/>
  <c r="C19" i="27"/>
  <c r="E3" i="27"/>
  <c r="C38" i="47"/>
  <c r="G38" i="35"/>
  <c r="I4" i="77"/>
  <c r="F4" i="77"/>
  <c r="B102" i="83"/>
  <c r="B103" i="83"/>
  <c r="B104" i="83"/>
  <c r="B105" i="83"/>
  <c r="B106" i="83"/>
  <c r="B107" i="83"/>
  <c r="B108" i="83"/>
  <c r="B109" i="83"/>
  <c r="B92" i="83"/>
  <c r="B93" i="83"/>
  <c r="B94" i="83"/>
  <c r="B95" i="83"/>
  <c r="B96" i="83"/>
  <c r="B97" i="83"/>
  <c r="B98" i="83"/>
  <c r="B99" i="83"/>
  <c r="B100" i="83"/>
  <c r="B101" i="83"/>
  <c r="B88" i="83"/>
  <c r="B89" i="83"/>
  <c r="B90" i="83"/>
  <c r="B91" i="83"/>
  <c r="E4" i="77"/>
  <c r="E87" i="43"/>
  <c r="F87" i="43"/>
  <c r="C87" i="43"/>
  <c r="E87" i="40"/>
  <c r="F87" i="40"/>
  <c r="C87" i="40"/>
  <c r="E87" i="32"/>
  <c r="F87" i="32"/>
  <c r="C87" i="32"/>
  <c r="E49" i="26"/>
  <c r="E42" i="26"/>
  <c r="E87" i="26"/>
  <c r="C87" i="26"/>
  <c r="E25" i="26"/>
  <c r="F25" i="26"/>
  <c r="E11" i="27"/>
  <c r="E9" i="27"/>
  <c r="E8" i="27"/>
  <c r="E7" i="27"/>
  <c r="E6" i="27"/>
  <c r="E13" i="27"/>
  <c r="C87" i="27"/>
  <c r="C9" i="27"/>
  <c r="C49" i="27"/>
  <c r="C8" i="27"/>
  <c r="C42" i="27"/>
  <c r="C7" i="27"/>
  <c r="C25" i="27"/>
  <c r="C6" i="27"/>
  <c r="C11" i="27"/>
  <c r="C13" i="27"/>
  <c r="BQ10" i="73"/>
  <c r="BS10" i="73"/>
  <c r="BT10" i="73"/>
  <c r="BU10" i="73"/>
  <c r="BV10" i="73"/>
  <c r="BQ11" i="73"/>
  <c r="BS11" i="73"/>
  <c r="BT11" i="73"/>
  <c r="BU11" i="73"/>
  <c r="BV11" i="73"/>
  <c r="BQ12" i="73"/>
  <c r="BS12" i="73"/>
  <c r="BT12" i="73"/>
  <c r="BU12" i="73"/>
  <c r="BV12" i="73"/>
  <c r="BQ13" i="73"/>
  <c r="BS13" i="73"/>
  <c r="BT13" i="73"/>
  <c r="BU13" i="73"/>
  <c r="BV13" i="73"/>
  <c r="BQ14" i="73"/>
  <c r="BS14" i="73"/>
  <c r="BT14" i="73"/>
  <c r="BU14" i="73"/>
  <c r="BV14" i="73"/>
  <c r="BQ15" i="73"/>
  <c r="BS15" i="73"/>
  <c r="BT15" i="73"/>
  <c r="BU15" i="73"/>
  <c r="BV15" i="73"/>
  <c r="BQ16" i="73"/>
  <c r="BS16" i="73"/>
  <c r="BT16" i="73"/>
  <c r="BU16" i="73"/>
  <c r="BV16" i="73"/>
  <c r="BQ17" i="73"/>
  <c r="BS17" i="73"/>
  <c r="BT17" i="73"/>
  <c r="BU17" i="73"/>
  <c r="BV17" i="73"/>
  <c r="BQ18" i="73"/>
  <c r="BS18" i="73"/>
  <c r="BT18" i="73"/>
  <c r="BU18" i="73"/>
  <c r="BV18" i="73"/>
  <c r="BQ19" i="73"/>
  <c r="BS19" i="73"/>
  <c r="BT19" i="73"/>
  <c r="BU19" i="73"/>
  <c r="BV19" i="73"/>
  <c r="BQ20" i="73"/>
  <c r="BS20" i="73"/>
  <c r="BT20" i="73"/>
  <c r="BU20" i="73"/>
  <c r="BV20" i="73"/>
  <c r="BQ21" i="73"/>
  <c r="BS21" i="73"/>
  <c r="BT21" i="73"/>
  <c r="BU21" i="73"/>
  <c r="BV21" i="73"/>
  <c r="BQ22" i="73"/>
  <c r="BS22" i="73"/>
  <c r="BT22" i="73"/>
  <c r="BU22" i="73"/>
  <c r="BV22" i="73"/>
  <c r="E28" i="84"/>
  <c r="F87" i="39"/>
  <c r="F86" i="39"/>
  <c r="D86" i="39"/>
  <c r="E9" i="72"/>
  <c r="E5" i="72"/>
  <c r="G68" i="42"/>
  <c r="G69" i="42"/>
  <c r="G70" i="42"/>
  <c r="G71" i="42"/>
  <c r="G72" i="42"/>
  <c r="G73" i="42"/>
  <c r="D87" i="40"/>
  <c r="D87" i="46"/>
  <c r="D25" i="36"/>
  <c r="D6" i="36"/>
  <c r="D27" i="36"/>
  <c r="D35" i="36"/>
  <c r="D42" i="36"/>
  <c r="D7" i="36"/>
  <c r="D44" i="36"/>
  <c r="D49" i="36"/>
  <c r="D8" i="36"/>
  <c r="D87" i="35"/>
  <c r="D87" i="33"/>
  <c r="D87" i="34"/>
  <c r="D87" i="32"/>
  <c r="D87" i="31"/>
  <c r="D87" i="45"/>
  <c r="F87" i="30"/>
  <c r="D87" i="30"/>
  <c r="E3" i="30"/>
  <c r="E53" i="26"/>
  <c r="C53" i="26"/>
  <c r="E44" i="26"/>
  <c r="C44" i="26"/>
  <c r="E35" i="26"/>
  <c r="C35" i="26"/>
  <c r="E27" i="26"/>
  <c r="C27" i="26"/>
  <c r="E19" i="26"/>
  <c r="C19" i="26"/>
  <c r="E3" i="26"/>
  <c r="F87" i="25"/>
  <c r="J72" i="72"/>
  <c r="J67" i="72"/>
  <c r="AR9" i="82"/>
  <c r="V9" i="82"/>
  <c r="U9" i="82"/>
  <c r="E27" i="29"/>
  <c r="C27" i="29"/>
  <c r="E27" i="2"/>
  <c r="C27" i="2"/>
  <c r="C31" i="47"/>
  <c r="C30" i="47"/>
  <c r="C29" i="47"/>
  <c r="J61" i="72"/>
  <c r="J28" i="72"/>
  <c r="J27" i="72"/>
  <c r="F11" i="27"/>
  <c r="D11" i="27"/>
  <c r="AZ27" i="73"/>
  <c r="D49" i="37"/>
  <c r="AZ19" i="73"/>
  <c r="E87" i="45"/>
  <c r="F87" i="45"/>
  <c r="AZ17" i="73"/>
  <c r="C87" i="45"/>
  <c r="E11" i="26"/>
  <c r="E8" i="26"/>
  <c r="E7" i="26"/>
  <c r="E6" i="26"/>
  <c r="E9" i="26"/>
  <c r="C9" i="26"/>
  <c r="C11" i="26"/>
  <c r="C49" i="26"/>
  <c r="C8" i="26"/>
  <c r="C42" i="26"/>
  <c r="C7" i="26"/>
  <c r="C25" i="26"/>
  <c r="C6" i="26"/>
  <c r="E13" i="26"/>
  <c r="C13" i="26"/>
  <c r="F87" i="26"/>
  <c r="AZ15" i="73"/>
  <c r="D87" i="26"/>
  <c r="E53" i="29"/>
  <c r="C53" i="29"/>
  <c r="E44" i="29"/>
  <c r="C44" i="29"/>
  <c r="E35" i="29"/>
  <c r="C35" i="29"/>
  <c r="E19" i="29"/>
  <c r="C19" i="29"/>
  <c r="E3" i="29"/>
  <c r="E87" i="29"/>
  <c r="E49" i="29"/>
  <c r="E42" i="29"/>
  <c r="E31" i="29"/>
  <c r="E30" i="29"/>
  <c r="E29" i="29"/>
  <c r="E25" i="29"/>
  <c r="E6" i="29"/>
  <c r="E11" i="29"/>
  <c r="E9" i="29"/>
  <c r="E8" i="29"/>
  <c r="E7" i="29"/>
  <c r="C87" i="29"/>
  <c r="C9" i="29"/>
  <c r="C49" i="29"/>
  <c r="C42" i="29"/>
  <c r="C25" i="29"/>
  <c r="C6" i="29"/>
  <c r="C11" i="29"/>
  <c r="C8" i="29"/>
  <c r="C7" i="29"/>
  <c r="E13" i="29"/>
  <c r="C13" i="29"/>
  <c r="E53" i="28"/>
  <c r="C53" i="28"/>
  <c r="C44" i="28"/>
  <c r="E44" i="28"/>
  <c r="E35" i="28"/>
  <c r="C35" i="28"/>
  <c r="E19" i="28"/>
  <c r="C19" i="28"/>
  <c r="E3" i="28"/>
  <c r="E87" i="28"/>
  <c r="E9" i="28"/>
  <c r="E49" i="28"/>
  <c r="E42" i="28"/>
  <c r="E31" i="28"/>
  <c r="E30" i="28"/>
  <c r="E29" i="28"/>
  <c r="E27" i="28"/>
  <c r="E25" i="28"/>
  <c r="E6" i="28"/>
  <c r="E11" i="28"/>
  <c r="E8" i="28"/>
  <c r="E7" i="28"/>
  <c r="C87" i="28"/>
  <c r="C9" i="28"/>
  <c r="C49" i="28"/>
  <c r="C8" i="28"/>
  <c r="C42" i="28"/>
  <c r="C7" i="28"/>
  <c r="C27" i="28"/>
  <c r="C25" i="28"/>
  <c r="C6" i="28"/>
  <c r="C11" i="28"/>
  <c r="E13" i="28"/>
  <c r="C13" i="28"/>
  <c r="E53" i="25"/>
  <c r="C53" i="25"/>
  <c r="E44" i="25"/>
  <c r="C44" i="25"/>
  <c r="E3" i="25"/>
  <c r="E87" i="25"/>
  <c r="E49" i="25"/>
  <c r="E42" i="25"/>
  <c r="E31" i="25"/>
  <c r="E30" i="25"/>
  <c r="E29" i="25"/>
  <c r="E25" i="25"/>
  <c r="E6" i="25"/>
  <c r="E11" i="25"/>
  <c r="E9" i="25"/>
  <c r="E8" i="25"/>
  <c r="E7" i="25"/>
  <c r="C87" i="25"/>
  <c r="C9" i="25"/>
  <c r="C49" i="25"/>
  <c r="C8" i="25"/>
  <c r="C42" i="25"/>
  <c r="C7" i="25"/>
  <c r="C25" i="25"/>
  <c r="C6" i="25"/>
  <c r="C11" i="25"/>
  <c r="E13" i="25"/>
  <c r="C13" i="25"/>
  <c r="L57" i="83"/>
  <c r="L30" i="83"/>
  <c r="L29" i="83"/>
  <c r="L2" i="83"/>
  <c r="L1" i="83"/>
  <c r="E53" i="2"/>
  <c r="C53" i="2"/>
  <c r="E44" i="2"/>
  <c r="C44" i="2"/>
  <c r="E35" i="2"/>
  <c r="C35" i="2"/>
  <c r="E19" i="2"/>
  <c r="C19" i="2"/>
  <c r="E3" i="2"/>
  <c r="G29" i="76"/>
  <c r="F29" i="76"/>
  <c r="E29" i="76"/>
  <c r="D29" i="76"/>
  <c r="C29" i="76"/>
  <c r="H4" i="77"/>
  <c r="BU32" i="73"/>
  <c r="BU31" i="73"/>
  <c r="BU30" i="73"/>
  <c r="BU29" i="73"/>
  <c r="BU28" i="73"/>
  <c r="BU27" i="73"/>
  <c r="BU26" i="73"/>
  <c r="BU25" i="73"/>
  <c r="BU24" i="73"/>
  <c r="BU23" i="73"/>
  <c r="F11" i="25"/>
  <c r="H11" i="25"/>
  <c r="D11" i="25"/>
  <c r="G11" i="25"/>
  <c r="F11" i="28"/>
  <c r="D11" i="28"/>
  <c r="G11" i="28"/>
  <c r="F11" i="29"/>
  <c r="D11" i="29"/>
  <c r="G11" i="27"/>
  <c r="F11" i="26"/>
  <c r="H11" i="26"/>
  <c r="D11" i="26"/>
  <c r="F11" i="30"/>
  <c r="D11" i="30"/>
  <c r="F11" i="45"/>
  <c r="D11" i="45"/>
  <c r="F11" i="31"/>
  <c r="D11" i="31"/>
  <c r="F11" i="32"/>
  <c r="D11" i="32"/>
  <c r="F11" i="34"/>
  <c r="D11" i="34"/>
  <c r="F11" i="33"/>
  <c r="D11" i="33"/>
  <c r="F11" i="35"/>
  <c r="D11" i="35"/>
  <c r="F11" i="36"/>
  <c r="D11" i="36"/>
  <c r="F11" i="37"/>
  <c r="D11" i="37"/>
  <c r="F11" i="46"/>
  <c r="D11" i="46"/>
  <c r="F11" i="38"/>
  <c r="D11" i="38"/>
  <c r="F11" i="40"/>
  <c r="D11" i="40"/>
  <c r="F11" i="39"/>
  <c r="D11" i="39"/>
  <c r="F11" i="41"/>
  <c r="D11" i="41"/>
  <c r="F11" i="42"/>
  <c r="D11" i="42"/>
  <c r="F11" i="44"/>
  <c r="D11" i="44"/>
  <c r="F11" i="43"/>
  <c r="D11" i="43"/>
  <c r="F11" i="2"/>
  <c r="D11" i="2"/>
  <c r="BN33" i="73"/>
  <c r="BQ32" i="73"/>
  <c r="BQ31" i="73"/>
  <c r="BQ30" i="73"/>
  <c r="BQ29" i="73"/>
  <c r="BQ28" i="73"/>
  <c r="BQ27" i="73"/>
  <c r="BQ26" i="73"/>
  <c r="BQ25" i="73"/>
  <c r="BQ24" i="73"/>
  <c r="BQ23" i="73"/>
  <c r="F87" i="2"/>
  <c r="F9" i="2"/>
  <c r="AZ11" i="73"/>
  <c r="F87" i="28"/>
  <c r="AZ12" i="73"/>
  <c r="F87" i="29"/>
  <c r="AZ13" i="73"/>
  <c r="F87" i="27"/>
  <c r="F9" i="26"/>
  <c r="H9" i="26"/>
  <c r="AZ16" i="73"/>
  <c r="F87" i="31"/>
  <c r="AZ18" i="73"/>
  <c r="F87" i="34"/>
  <c r="AZ20" i="73"/>
  <c r="F87" i="33"/>
  <c r="AZ21" i="73"/>
  <c r="F87" i="35"/>
  <c r="AZ22" i="73"/>
  <c r="F87" i="36"/>
  <c r="BS23" i="73"/>
  <c r="BT23" i="73"/>
  <c r="BV23" i="73"/>
  <c r="F87" i="37"/>
  <c r="AZ24" i="73"/>
  <c r="V18" i="83"/>
  <c r="BS24" i="73"/>
  <c r="BT24" i="73"/>
  <c r="BV24" i="73"/>
  <c r="F87" i="46"/>
  <c r="AZ25" i="73"/>
  <c r="BS25" i="73"/>
  <c r="BT25" i="73"/>
  <c r="BV25" i="73"/>
  <c r="F87" i="38"/>
  <c r="AZ26" i="73"/>
  <c r="BS26" i="73"/>
  <c r="BT26" i="73"/>
  <c r="BV26" i="73"/>
  <c r="BS27" i="73"/>
  <c r="BT27" i="73"/>
  <c r="BV27" i="73"/>
  <c r="AZ28" i="73"/>
  <c r="BS28" i="73"/>
  <c r="BT28" i="73"/>
  <c r="BV28" i="73"/>
  <c r="F87" i="41"/>
  <c r="AZ29" i="73"/>
  <c r="BS29" i="73"/>
  <c r="BT29" i="73"/>
  <c r="BV29" i="73"/>
  <c r="F87" i="42"/>
  <c r="BS30" i="73"/>
  <c r="BT30" i="73"/>
  <c r="BV30" i="73"/>
  <c r="F87" i="44"/>
  <c r="AZ31" i="73"/>
  <c r="BS31" i="73"/>
  <c r="BT31" i="73"/>
  <c r="BV31" i="73"/>
  <c r="AZ32" i="73"/>
  <c r="BS32" i="73"/>
  <c r="BT32" i="73"/>
  <c r="BV32" i="73"/>
  <c r="B30" i="74"/>
  <c r="AN2" i="73"/>
  <c r="AG2" i="73"/>
  <c r="BS2" i="73"/>
  <c r="BJ2" i="73"/>
  <c r="BD2" i="73"/>
  <c r="AU2" i="73"/>
  <c r="Z2" i="73"/>
  <c r="R2" i="73"/>
  <c r="K2" i="73"/>
  <c r="B2" i="73"/>
  <c r="E53" i="47"/>
  <c r="C53" i="47"/>
  <c r="C44" i="47"/>
  <c r="E44" i="47"/>
  <c r="E35" i="47"/>
  <c r="C35" i="47"/>
  <c r="C27" i="47"/>
  <c r="E27" i="47"/>
  <c r="E19" i="47"/>
  <c r="E3" i="47"/>
  <c r="C19" i="47"/>
  <c r="D87" i="43"/>
  <c r="D9" i="43"/>
  <c r="V25" i="83"/>
  <c r="C26" i="84"/>
  <c r="F25" i="44"/>
  <c r="F6" i="44"/>
  <c r="F42" i="44"/>
  <c r="F7" i="44"/>
  <c r="F49" i="44"/>
  <c r="F8" i="44"/>
  <c r="D87" i="42"/>
  <c r="D9" i="42"/>
  <c r="D9" i="35"/>
  <c r="E87" i="35"/>
  <c r="E9" i="35"/>
  <c r="D9" i="32"/>
  <c r="D9" i="26"/>
  <c r="E19" i="30"/>
  <c r="E27" i="30"/>
  <c r="E35" i="30"/>
  <c r="E44" i="30"/>
  <c r="E53" i="30"/>
  <c r="C53" i="30"/>
  <c r="C44" i="30"/>
  <c r="C35" i="30"/>
  <c r="C27" i="30"/>
  <c r="E3" i="45"/>
  <c r="E19" i="45"/>
  <c r="E27" i="45"/>
  <c r="E35" i="45"/>
  <c r="E44" i="45"/>
  <c r="E53" i="45"/>
  <c r="C53" i="45"/>
  <c r="C44" i="45"/>
  <c r="C35" i="45"/>
  <c r="C27" i="45"/>
  <c r="E3" i="31"/>
  <c r="E19" i="31"/>
  <c r="E27" i="31"/>
  <c r="E35" i="31"/>
  <c r="E44" i="31"/>
  <c r="E53" i="31"/>
  <c r="C53" i="31"/>
  <c r="C44" i="31"/>
  <c r="C35" i="31"/>
  <c r="C27" i="31"/>
  <c r="E3" i="32"/>
  <c r="E19" i="32"/>
  <c r="E27" i="32"/>
  <c r="E35" i="32"/>
  <c r="E44" i="32"/>
  <c r="E53" i="32"/>
  <c r="C53" i="32"/>
  <c r="C44" i="32"/>
  <c r="C35" i="32"/>
  <c r="C27" i="32"/>
  <c r="E3" i="34"/>
  <c r="E19" i="34"/>
  <c r="E27" i="34"/>
  <c r="E35" i="34"/>
  <c r="E44" i="34"/>
  <c r="E53" i="34"/>
  <c r="C53" i="34"/>
  <c r="C44" i="34"/>
  <c r="C35" i="34"/>
  <c r="C27" i="34"/>
  <c r="E3" i="33"/>
  <c r="E19" i="33"/>
  <c r="E27" i="33"/>
  <c r="E35" i="33"/>
  <c r="E44" i="33"/>
  <c r="E53" i="33"/>
  <c r="C53" i="33"/>
  <c r="C44" i="33"/>
  <c r="C35" i="33"/>
  <c r="C27" i="33"/>
  <c r="E3" i="35"/>
  <c r="E19" i="35"/>
  <c r="E27" i="35"/>
  <c r="E35" i="35"/>
  <c r="E44" i="35"/>
  <c r="E53" i="35"/>
  <c r="C53" i="35"/>
  <c r="C44" i="35"/>
  <c r="C35" i="35"/>
  <c r="C27" i="35"/>
  <c r="E3" i="36"/>
  <c r="E19" i="36"/>
  <c r="E27" i="36"/>
  <c r="E35" i="36"/>
  <c r="E44" i="36"/>
  <c r="E53" i="36"/>
  <c r="C53" i="36"/>
  <c r="C44" i="36"/>
  <c r="C35" i="36"/>
  <c r="C27" i="36"/>
  <c r="E3" i="37"/>
  <c r="E19" i="37"/>
  <c r="E27" i="37"/>
  <c r="E35" i="37"/>
  <c r="E44" i="37"/>
  <c r="E53" i="37"/>
  <c r="C53" i="37"/>
  <c r="C44" i="37"/>
  <c r="C35" i="37"/>
  <c r="C27" i="37"/>
  <c r="E3" i="46"/>
  <c r="E19" i="46"/>
  <c r="E27" i="46"/>
  <c r="E35" i="46"/>
  <c r="E44" i="46"/>
  <c r="E53" i="46"/>
  <c r="C53" i="46"/>
  <c r="C44" i="46"/>
  <c r="C35" i="46"/>
  <c r="C27" i="46"/>
  <c r="E3" i="38"/>
  <c r="E19" i="38"/>
  <c r="E27" i="38"/>
  <c r="E35" i="38"/>
  <c r="E44" i="38"/>
  <c r="E53" i="38"/>
  <c r="C53" i="38"/>
  <c r="C44" i="38"/>
  <c r="C35" i="38"/>
  <c r="C27" i="38"/>
  <c r="E3" i="40"/>
  <c r="E19" i="40"/>
  <c r="E27" i="40"/>
  <c r="E35" i="40"/>
  <c r="E44" i="40"/>
  <c r="E53" i="40"/>
  <c r="C53" i="40"/>
  <c r="C44" i="40"/>
  <c r="C35" i="40"/>
  <c r="C27" i="40"/>
  <c r="E3" i="39"/>
  <c r="E19" i="39"/>
  <c r="E27" i="39"/>
  <c r="E35" i="39"/>
  <c r="E44" i="39"/>
  <c r="E53" i="39"/>
  <c r="C53" i="39"/>
  <c r="C44" i="39"/>
  <c r="C35" i="39"/>
  <c r="C27" i="39"/>
  <c r="E3" i="41"/>
  <c r="E19" i="41"/>
  <c r="E27" i="41"/>
  <c r="E35" i="41"/>
  <c r="E44" i="41"/>
  <c r="E53" i="41"/>
  <c r="C53" i="41"/>
  <c r="C44" i="41"/>
  <c r="C35" i="41"/>
  <c r="C27" i="41"/>
  <c r="E3" i="42"/>
  <c r="E19" i="42"/>
  <c r="E27" i="42"/>
  <c r="E35" i="42"/>
  <c r="E44" i="42"/>
  <c r="E53" i="42"/>
  <c r="C53" i="42"/>
  <c r="C44" i="42"/>
  <c r="C35" i="42"/>
  <c r="C27" i="42"/>
  <c r="E3" i="44"/>
  <c r="E19" i="44"/>
  <c r="E27" i="44"/>
  <c r="E35" i="44"/>
  <c r="E44" i="44"/>
  <c r="E53" i="44"/>
  <c r="C53" i="44"/>
  <c r="C44" i="44"/>
  <c r="C35" i="44"/>
  <c r="C27" i="44"/>
  <c r="E3" i="43"/>
  <c r="E19" i="43"/>
  <c r="E27" i="43"/>
  <c r="E35" i="43"/>
  <c r="E44" i="43"/>
  <c r="E53" i="43"/>
  <c r="C53" i="43"/>
  <c r="C44" i="43"/>
  <c r="C35" i="43"/>
  <c r="C27" i="43"/>
  <c r="C19" i="30"/>
  <c r="C19" i="45"/>
  <c r="C19" i="31"/>
  <c r="C19" i="32"/>
  <c r="C19" i="34"/>
  <c r="C19" i="33"/>
  <c r="C19" i="35"/>
  <c r="C19" i="36"/>
  <c r="C19" i="37"/>
  <c r="C19" i="46"/>
  <c r="C19" i="38"/>
  <c r="C19" i="40"/>
  <c r="C19" i="39"/>
  <c r="C19" i="41"/>
  <c r="C19" i="42"/>
  <c r="C19" i="44"/>
  <c r="C19" i="43"/>
  <c r="F9" i="28"/>
  <c r="F25" i="28"/>
  <c r="F6" i="28"/>
  <c r="H6" i="28"/>
  <c r="F42" i="28"/>
  <c r="F7" i="28"/>
  <c r="F49" i="28"/>
  <c r="F8" i="28"/>
  <c r="D87" i="25"/>
  <c r="D9" i="25"/>
  <c r="H6" i="76"/>
  <c r="H7" i="76"/>
  <c r="H8" i="76"/>
  <c r="H9" i="76"/>
  <c r="H10" i="76"/>
  <c r="H11" i="76"/>
  <c r="H12" i="76"/>
  <c r="H13" i="76"/>
  <c r="H14" i="76"/>
  <c r="H15" i="76"/>
  <c r="H16" i="76"/>
  <c r="H17" i="76"/>
  <c r="H18" i="76"/>
  <c r="H19" i="76"/>
  <c r="H20" i="76"/>
  <c r="H21" i="76"/>
  <c r="H22" i="76"/>
  <c r="H23" i="76"/>
  <c r="H24" i="76"/>
  <c r="H25" i="76"/>
  <c r="H26" i="76"/>
  <c r="H27" i="76"/>
  <c r="H28" i="76"/>
  <c r="E87" i="2"/>
  <c r="E9" i="2"/>
  <c r="E49" i="2"/>
  <c r="E8" i="2"/>
  <c r="E42" i="2"/>
  <c r="E7" i="2"/>
  <c r="E29" i="2"/>
  <c r="E29" i="47"/>
  <c r="E30" i="2"/>
  <c r="E30" i="47"/>
  <c r="E31" i="2"/>
  <c r="E31" i="47"/>
  <c r="E25" i="2"/>
  <c r="E6" i="2"/>
  <c r="E11" i="2"/>
  <c r="C87" i="2"/>
  <c r="C9" i="2"/>
  <c r="C49" i="2"/>
  <c r="C8" i="2"/>
  <c r="C42" i="2"/>
  <c r="C7" i="2"/>
  <c r="C25" i="2"/>
  <c r="C6" i="2"/>
  <c r="C11" i="2"/>
  <c r="E61" i="78"/>
  <c r="E41" i="78"/>
  <c r="E31" i="78"/>
  <c r="E71" i="78"/>
  <c r="E21" i="78"/>
  <c r="E11" i="78"/>
  <c r="E51" i="78"/>
  <c r="V26" i="83"/>
  <c r="C27" i="84"/>
  <c r="D10" i="43"/>
  <c r="D87" i="29"/>
  <c r="D87" i="27"/>
  <c r="E87" i="30"/>
  <c r="C87" i="30"/>
  <c r="C9" i="30"/>
  <c r="C9" i="45"/>
  <c r="E87" i="31"/>
  <c r="D9" i="31"/>
  <c r="C87" i="31"/>
  <c r="C9" i="31"/>
  <c r="C9" i="32"/>
  <c r="E87" i="34"/>
  <c r="E9" i="34"/>
  <c r="C87" i="34"/>
  <c r="C9" i="34"/>
  <c r="E87" i="33"/>
  <c r="D9" i="33"/>
  <c r="C87" i="33"/>
  <c r="C9" i="33"/>
  <c r="C87" i="35"/>
  <c r="E87" i="36"/>
  <c r="D87" i="36"/>
  <c r="D9" i="36"/>
  <c r="C87" i="36"/>
  <c r="C9" i="36"/>
  <c r="E87" i="37"/>
  <c r="E9" i="37"/>
  <c r="D87" i="37"/>
  <c r="C87" i="37"/>
  <c r="C9" i="37"/>
  <c r="E87" i="46"/>
  <c r="E9" i="46"/>
  <c r="D9" i="46"/>
  <c r="C87" i="46"/>
  <c r="C9" i="46"/>
  <c r="E87" i="38"/>
  <c r="E9" i="38"/>
  <c r="D87" i="38"/>
  <c r="I87" i="38"/>
  <c r="C87" i="38"/>
  <c r="C9" i="40"/>
  <c r="E87" i="39"/>
  <c r="E9" i="39"/>
  <c r="D87" i="39"/>
  <c r="C87" i="39"/>
  <c r="C9" i="39"/>
  <c r="E87" i="41"/>
  <c r="D87" i="41"/>
  <c r="D9" i="41"/>
  <c r="C87" i="41"/>
  <c r="C9" i="41"/>
  <c r="E87" i="42"/>
  <c r="E9" i="42"/>
  <c r="C87" i="42"/>
  <c r="C9" i="42"/>
  <c r="E87" i="44"/>
  <c r="E9" i="44"/>
  <c r="D87" i="44"/>
  <c r="C87" i="44"/>
  <c r="C9" i="44"/>
  <c r="C9" i="43"/>
  <c r="D87" i="2"/>
  <c r="A1" i="27"/>
  <c r="V7" i="83"/>
  <c r="V33" i="83"/>
  <c r="C10" i="25"/>
  <c r="V34" i="83"/>
  <c r="C10" i="28"/>
  <c r="V35" i="83"/>
  <c r="C10" i="29"/>
  <c r="V36" i="83"/>
  <c r="C10" i="27"/>
  <c r="V37" i="83"/>
  <c r="C10" i="26"/>
  <c r="V38" i="83"/>
  <c r="C10" i="30"/>
  <c r="E10" i="30"/>
  <c r="V39" i="83"/>
  <c r="C10" i="45"/>
  <c r="V40" i="83"/>
  <c r="C10" i="31"/>
  <c r="E10" i="31"/>
  <c r="V41" i="83"/>
  <c r="C10" i="32"/>
  <c r="E10" i="32"/>
  <c r="V43" i="83"/>
  <c r="C10" i="33"/>
  <c r="E10" i="33"/>
  <c r="V44" i="83"/>
  <c r="C10" i="35"/>
  <c r="V45" i="83"/>
  <c r="C10" i="36"/>
  <c r="E10" i="36"/>
  <c r="V46" i="83"/>
  <c r="C10" i="37"/>
  <c r="V47" i="83"/>
  <c r="C10" i="46"/>
  <c r="E10" i="46"/>
  <c r="V48" i="83"/>
  <c r="C10" i="38"/>
  <c r="V49" i="83"/>
  <c r="C10" i="40"/>
  <c r="E10" i="40"/>
  <c r="V50" i="83"/>
  <c r="C10" i="39"/>
  <c r="E10" i="39"/>
  <c r="V51" i="83"/>
  <c r="C10" i="41"/>
  <c r="E10" i="41"/>
  <c r="V52" i="83"/>
  <c r="C10" i="42"/>
  <c r="V53" i="83"/>
  <c r="C10" i="44"/>
  <c r="E10" i="44"/>
  <c r="V54" i="83"/>
  <c r="C10" i="43"/>
  <c r="V42" i="83"/>
  <c r="C10" i="34"/>
  <c r="E10" i="34"/>
  <c r="E11" i="30"/>
  <c r="E11" i="45"/>
  <c r="E11" i="31"/>
  <c r="E11" i="32"/>
  <c r="E11" i="33"/>
  <c r="E11" i="35"/>
  <c r="H11" i="35"/>
  <c r="E11" i="36"/>
  <c r="E11" i="37"/>
  <c r="E11" i="46"/>
  <c r="E11" i="38"/>
  <c r="E11" i="40"/>
  <c r="E11" i="39"/>
  <c r="E11" i="41"/>
  <c r="E11" i="42"/>
  <c r="H11" i="42"/>
  <c r="E11" i="44"/>
  <c r="E11" i="43"/>
  <c r="E11" i="34"/>
  <c r="H28" i="84"/>
  <c r="C11" i="43"/>
  <c r="C11" i="44"/>
  <c r="C11" i="42"/>
  <c r="C11" i="41"/>
  <c r="C11" i="39"/>
  <c r="C11" i="40"/>
  <c r="C11" i="38"/>
  <c r="C11" i="46"/>
  <c r="C11" i="37"/>
  <c r="C11" i="36"/>
  <c r="C11" i="35"/>
  <c r="C11" i="33"/>
  <c r="C11" i="34"/>
  <c r="C11" i="32"/>
  <c r="C11" i="31"/>
  <c r="C11" i="45"/>
  <c r="C11" i="30"/>
  <c r="V24" i="83"/>
  <c r="C25" i="84"/>
  <c r="V23" i="83"/>
  <c r="V22" i="83"/>
  <c r="C23" i="84"/>
  <c r="V21" i="83"/>
  <c r="V20" i="83"/>
  <c r="C21" i="84"/>
  <c r="V19" i="83"/>
  <c r="C20" i="84"/>
  <c r="V17" i="83"/>
  <c r="C18" i="84"/>
  <c r="V16" i="83"/>
  <c r="V15" i="83"/>
  <c r="V14" i="83"/>
  <c r="V13" i="83"/>
  <c r="V12" i="83"/>
  <c r="V11" i="83"/>
  <c r="V10" i="83"/>
  <c r="V9" i="83"/>
  <c r="V8" i="83"/>
  <c r="V4" i="83"/>
  <c r="V6" i="83"/>
  <c r="V5" i="83"/>
  <c r="I28" i="84"/>
  <c r="F28" i="84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I86" i="25"/>
  <c r="H86" i="25"/>
  <c r="I85" i="25"/>
  <c r="H85" i="25"/>
  <c r="I84" i="25"/>
  <c r="H84" i="25"/>
  <c r="I83" i="25"/>
  <c r="H83" i="25"/>
  <c r="I82" i="25"/>
  <c r="H82" i="25"/>
  <c r="I81" i="25"/>
  <c r="H81" i="25"/>
  <c r="I80" i="25"/>
  <c r="H80" i="25"/>
  <c r="I79" i="25"/>
  <c r="H79" i="25"/>
  <c r="I78" i="25"/>
  <c r="H78" i="25"/>
  <c r="I77" i="25"/>
  <c r="H77" i="25"/>
  <c r="I76" i="25"/>
  <c r="H76" i="25"/>
  <c r="I75" i="25"/>
  <c r="H75" i="25"/>
  <c r="I74" i="25"/>
  <c r="H74" i="25"/>
  <c r="I73" i="25"/>
  <c r="H73" i="25"/>
  <c r="I72" i="25"/>
  <c r="H72" i="25"/>
  <c r="I71" i="25"/>
  <c r="H71" i="25"/>
  <c r="I70" i="25"/>
  <c r="H70" i="25"/>
  <c r="I69" i="25"/>
  <c r="H69" i="25"/>
  <c r="I68" i="25"/>
  <c r="H68" i="25"/>
  <c r="I67" i="25"/>
  <c r="H67" i="25"/>
  <c r="I66" i="25"/>
  <c r="H66" i="25"/>
  <c r="I65" i="25"/>
  <c r="H65" i="25"/>
  <c r="I64" i="25"/>
  <c r="H64" i="25"/>
  <c r="I63" i="25"/>
  <c r="H63" i="25"/>
  <c r="I62" i="25"/>
  <c r="H62" i="25"/>
  <c r="I61" i="25"/>
  <c r="H61" i="25"/>
  <c r="I60" i="25"/>
  <c r="H60" i="25"/>
  <c r="I59" i="25"/>
  <c r="H59" i="25"/>
  <c r="I58" i="25"/>
  <c r="H58" i="25"/>
  <c r="I57" i="25"/>
  <c r="H57" i="25"/>
  <c r="I56" i="25"/>
  <c r="H56" i="25"/>
  <c r="I53" i="25"/>
  <c r="F53" i="25"/>
  <c r="D53" i="25"/>
  <c r="D49" i="25"/>
  <c r="D8" i="25"/>
  <c r="F49" i="25"/>
  <c r="H49" i="25"/>
  <c r="G47" i="25"/>
  <c r="G48" i="25"/>
  <c r="I48" i="25"/>
  <c r="H48" i="25"/>
  <c r="I47" i="25"/>
  <c r="H47" i="25"/>
  <c r="I44" i="25"/>
  <c r="F44" i="25"/>
  <c r="D44" i="25"/>
  <c r="D42" i="25"/>
  <c r="D7" i="25"/>
  <c r="F42" i="25"/>
  <c r="H42" i="25"/>
  <c r="G38" i="25"/>
  <c r="G39" i="25"/>
  <c r="G40" i="25"/>
  <c r="G41" i="25"/>
  <c r="I41" i="25"/>
  <c r="H41" i="25"/>
  <c r="I40" i="25"/>
  <c r="H40" i="25"/>
  <c r="I39" i="25"/>
  <c r="H39" i="25"/>
  <c r="I38" i="25"/>
  <c r="H38" i="25"/>
  <c r="I35" i="25"/>
  <c r="F35" i="25"/>
  <c r="D35" i="25"/>
  <c r="F31" i="25"/>
  <c r="H31" i="25"/>
  <c r="G31" i="25"/>
  <c r="F30" i="25"/>
  <c r="H30" i="25"/>
  <c r="G30" i="25"/>
  <c r="F29" i="25"/>
  <c r="H29" i="25"/>
  <c r="G29" i="25"/>
  <c r="F27" i="25"/>
  <c r="D27" i="25"/>
  <c r="D25" i="25"/>
  <c r="D6" i="25"/>
  <c r="F25" i="25"/>
  <c r="G22" i="25"/>
  <c r="G23" i="25"/>
  <c r="G24" i="25"/>
  <c r="I24" i="25"/>
  <c r="H24" i="25"/>
  <c r="I23" i="25"/>
  <c r="H23" i="25"/>
  <c r="I22" i="25"/>
  <c r="H22" i="25"/>
  <c r="I19" i="25"/>
  <c r="F19" i="25"/>
  <c r="D19" i="25"/>
  <c r="F8" i="25"/>
  <c r="H8" i="25"/>
  <c r="H12" i="25"/>
  <c r="I3" i="25"/>
  <c r="F3" i="25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9" i="28"/>
  <c r="G80" i="28"/>
  <c r="G81" i="28"/>
  <c r="G82" i="28"/>
  <c r="G83" i="28"/>
  <c r="G84" i="28"/>
  <c r="G85" i="28"/>
  <c r="G86" i="28"/>
  <c r="I86" i="28"/>
  <c r="H86" i="28"/>
  <c r="I85" i="28"/>
  <c r="H85" i="28"/>
  <c r="I84" i="28"/>
  <c r="H84" i="28"/>
  <c r="I83" i="28"/>
  <c r="H83" i="28"/>
  <c r="I82" i="28"/>
  <c r="H82" i="28"/>
  <c r="I81" i="28"/>
  <c r="H81" i="28"/>
  <c r="I80" i="28"/>
  <c r="H80" i="28"/>
  <c r="I79" i="28"/>
  <c r="H79" i="28"/>
  <c r="H78" i="28"/>
  <c r="I77" i="28"/>
  <c r="H77" i="28"/>
  <c r="I76" i="28"/>
  <c r="H76" i="28"/>
  <c r="I75" i="28"/>
  <c r="H75" i="28"/>
  <c r="I74" i="28"/>
  <c r="H74" i="28"/>
  <c r="I73" i="28"/>
  <c r="H73" i="28"/>
  <c r="I72" i="28"/>
  <c r="H72" i="28"/>
  <c r="I71" i="28"/>
  <c r="H71" i="28"/>
  <c r="I70" i="28"/>
  <c r="H70" i="28"/>
  <c r="I69" i="28"/>
  <c r="H69" i="28"/>
  <c r="I68" i="28"/>
  <c r="H68" i="28"/>
  <c r="I67" i="28"/>
  <c r="H67" i="28"/>
  <c r="I66" i="28"/>
  <c r="H66" i="28"/>
  <c r="I65" i="28"/>
  <c r="H65" i="28"/>
  <c r="I64" i="28"/>
  <c r="H64" i="28"/>
  <c r="I63" i="28"/>
  <c r="H63" i="28"/>
  <c r="I62" i="28"/>
  <c r="H62" i="28"/>
  <c r="I61" i="28"/>
  <c r="H61" i="28"/>
  <c r="I60" i="28"/>
  <c r="H60" i="28"/>
  <c r="I59" i="28"/>
  <c r="H59" i="28"/>
  <c r="I58" i="28"/>
  <c r="H58" i="28"/>
  <c r="I57" i="28"/>
  <c r="H57" i="28"/>
  <c r="I56" i="28"/>
  <c r="H56" i="28"/>
  <c r="I53" i="28"/>
  <c r="F53" i="28"/>
  <c r="D53" i="28"/>
  <c r="D49" i="28"/>
  <c r="G47" i="28"/>
  <c r="G48" i="28"/>
  <c r="I48" i="28"/>
  <c r="H48" i="28"/>
  <c r="I47" i="28"/>
  <c r="H47" i="28"/>
  <c r="I44" i="28"/>
  <c r="F44" i="28"/>
  <c r="D44" i="28"/>
  <c r="D42" i="28"/>
  <c r="D7" i="28"/>
  <c r="H42" i="28"/>
  <c r="G38" i="28"/>
  <c r="G39" i="28"/>
  <c r="G40" i="28"/>
  <c r="G41" i="28"/>
  <c r="I41" i="28"/>
  <c r="H41" i="28"/>
  <c r="I40" i="28"/>
  <c r="H40" i="28"/>
  <c r="I39" i="28"/>
  <c r="H39" i="28"/>
  <c r="I38" i="28"/>
  <c r="H38" i="28"/>
  <c r="I35" i="28"/>
  <c r="F35" i="28"/>
  <c r="D35" i="28"/>
  <c r="F31" i="28"/>
  <c r="H31" i="28"/>
  <c r="G31" i="28"/>
  <c r="F30" i="28"/>
  <c r="H30" i="28"/>
  <c r="G30" i="28"/>
  <c r="F29" i="28"/>
  <c r="H29" i="28"/>
  <c r="G29" i="28"/>
  <c r="F27" i="28"/>
  <c r="D27" i="28"/>
  <c r="D25" i="28"/>
  <c r="D6" i="28"/>
  <c r="G22" i="28"/>
  <c r="G23" i="28"/>
  <c r="G24" i="28"/>
  <c r="I24" i="28"/>
  <c r="H24" i="28"/>
  <c r="I23" i="28"/>
  <c r="H23" i="28"/>
  <c r="I22" i="28"/>
  <c r="H22" i="28"/>
  <c r="I19" i="28"/>
  <c r="F19" i="28"/>
  <c r="D19" i="28"/>
  <c r="H12" i="28"/>
  <c r="I3" i="28"/>
  <c r="F3" i="28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86" i="29"/>
  <c r="I86" i="29"/>
  <c r="H86" i="29"/>
  <c r="I85" i="29"/>
  <c r="H85" i="29"/>
  <c r="I84" i="29"/>
  <c r="H84" i="29"/>
  <c r="I83" i="29"/>
  <c r="H83" i="29"/>
  <c r="I82" i="29"/>
  <c r="H82" i="29"/>
  <c r="I81" i="29"/>
  <c r="H81" i="29"/>
  <c r="I80" i="29"/>
  <c r="H80" i="29"/>
  <c r="I79" i="29"/>
  <c r="H79" i="29"/>
  <c r="I78" i="29"/>
  <c r="H78" i="29"/>
  <c r="I77" i="29"/>
  <c r="H77" i="29"/>
  <c r="I76" i="29"/>
  <c r="H76" i="29"/>
  <c r="I75" i="29"/>
  <c r="H75" i="29"/>
  <c r="I74" i="29"/>
  <c r="H74" i="29"/>
  <c r="I73" i="29"/>
  <c r="H73" i="29"/>
  <c r="I72" i="29"/>
  <c r="H72" i="29"/>
  <c r="I71" i="29"/>
  <c r="H71" i="29"/>
  <c r="I70" i="29"/>
  <c r="H70" i="29"/>
  <c r="I69" i="29"/>
  <c r="H69" i="29"/>
  <c r="I68" i="29"/>
  <c r="H68" i="29"/>
  <c r="I67" i="29"/>
  <c r="H67" i="29"/>
  <c r="I66" i="29"/>
  <c r="H66" i="29"/>
  <c r="I65" i="29"/>
  <c r="H65" i="29"/>
  <c r="I64" i="29"/>
  <c r="H64" i="29"/>
  <c r="I63" i="29"/>
  <c r="H63" i="29"/>
  <c r="I62" i="29"/>
  <c r="H62" i="29"/>
  <c r="I61" i="29"/>
  <c r="H61" i="29"/>
  <c r="I60" i="29"/>
  <c r="H60" i="29"/>
  <c r="I59" i="29"/>
  <c r="H59" i="29"/>
  <c r="I58" i="29"/>
  <c r="H58" i="29"/>
  <c r="I57" i="29"/>
  <c r="H57" i="29"/>
  <c r="I56" i="29"/>
  <c r="H56" i="29"/>
  <c r="I53" i="29"/>
  <c r="F53" i="29"/>
  <c r="D53" i="29"/>
  <c r="D49" i="29"/>
  <c r="D8" i="29"/>
  <c r="F49" i="29"/>
  <c r="G47" i="29"/>
  <c r="G48" i="29"/>
  <c r="I48" i="29"/>
  <c r="H48" i="29"/>
  <c r="I47" i="29"/>
  <c r="H47" i="29"/>
  <c r="I44" i="29"/>
  <c r="F44" i="29"/>
  <c r="D44" i="29"/>
  <c r="D42" i="29"/>
  <c r="F42" i="29"/>
  <c r="H42" i="29"/>
  <c r="G38" i="29"/>
  <c r="G39" i="29"/>
  <c r="G40" i="29"/>
  <c r="G41" i="29"/>
  <c r="I41" i="29"/>
  <c r="H41" i="29"/>
  <c r="I40" i="29"/>
  <c r="H40" i="29"/>
  <c r="I39" i="29"/>
  <c r="H39" i="29"/>
  <c r="I38" i="29"/>
  <c r="H38" i="29"/>
  <c r="I35" i="29"/>
  <c r="F35" i="29"/>
  <c r="D35" i="29"/>
  <c r="F31" i="29"/>
  <c r="H31" i="29"/>
  <c r="G31" i="29"/>
  <c r="F30" i="29"/>
  <c r="H30" i="29"/>
  <c r="G30" i="29"/>
  <c r="F29" i="29"/>
  <c r="H29" i="29"/>
  <c r="G29" i="29"/>
  <c r="F27" i="29"/>
  <c r="D27" i="29"/>
  <c r="D25" i="29"/>
  <c r="D6" i="29"/>
  <c r="G6" i="29"/>
  <c r="F25" i="29"/>
  <c r="H25" i="29"/>
  <c r="G22" i="29"/>
  <c r="G23" i="29"/>
  <c r="G24" i="29"/>
  <c r="I24" i="29"/>
  <c r="H24" i="29"/>
  <c r="I23" i="29"/>
  <c r="H23" i="29"/>
  <c r="I22" i="29"/>
  <c r="H22" i="29"/>
  <c r="I19" i="29"/>
  <c r="F19" i="29"/>
  <c r="D19" i="29"/>
  <c r="F8" i="29"/>
  <c r="H12" i="29"/>
  <c r="I3" i="29"/>
  <c r="F3" i="29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I86" i="27"/>
  <c r="H86" i="27"/>
  <c r="I85" i="27"/>
  <c r="H85" i="27"/>
  <c r="I84" i="27"/>
  <c r="H84" i="27"/>
  <c r="I83" i="27"/>
  <c r="H83" i="27"/>
  <c r="I82" i="27"/>
  <c r="H82" i="27"/>
  <c r="I81" i="27"/>
  <c r="H81" i="27"/>
  <c r="I80" i="27"/>
  <c r="H80" i="27"/>
  <c r="I79" i="27"/>
  <c r="H79" i="27"/>
  <c r="I78" i="27"/>
  <c r="H78" i="27"/>
  <c r="I77" i="27"/>
  <c r="H77" i="27"/>
  <c r="I76" i="27"/>
  <c r="H76" i="27"/>
  <c r="I75" i="27"/>
  <c r="H75" i="27"/>
  <c r="I74" i="27"/>
  <c r="H74" i="27"/>
  <c r="I73" i="27"/>
  <c r="H73" i="27"/>
  <c r="I72" i="27"/>
  <c r="H72" i="27"/>
  <c r="I71" i="27"/>
  <c r="H71" i="27"/>
  <c r="I70" i="27"/>
  <c r="H70" i="27"/>
  <c r="I69" i="27"/>
  <c r="H69" i="27"/>
  <c r="I68" i="27"/>
  <c r="H68" i="27"/>
  <c r="I67" i="27"/>
  <c r="H67" i="27"/>
  <c r="I66" i="27"/>
  <c r="H66" i="27"/>
  <c r="I65" i="27"/>
  <c r="H65" i="27"/>
  <c r="I64" i="27"/>
  <c r="H64" i="27"/>
  <c r="I63" i="27"/>
  <c r="H63" i="27"/>
  <c r="I62" i="27"/>
  <c r="H62" i="27"/>
  <c r="I61" i="27"/>
  <c r="H61" i="27"/>
  <c r="I60" i="27"/>
  <c r="H60" i="27"/>
  <c r="I59" i="27"/>
  <c r="H59" i="27"/>
  <c r="I58" i="27"/>
  <c r="H58" i="27"/>
  <c r="I57" i="27"/>
  <c r="H57" i="27"/>
  <c r="I56" i="27"/>
  <c r="H56" i="27"/>
  <c r="I53" i="27"/>
  <c r="F53" i="27"/>
  <c r="D53" i="27"/>
  <c r="D49" i="27"/>
  <c r="D8" i="27"/>
  <c r="F49" i="27"/>
  <c r="F8" i="27"/>
  <c r="G47" i="27"/>
  <c r="G48" i="27"/>
  <c r="I48" i="27"/>
  <c r="H48" i="27"/>
  <c r="I47" i="27"/>
  <c r="H47" i="27"/>
  <c r="I44" i="27"/>
  <c r="F44" i="27"/>
  <c r="D44" i="27"/>
  <c r="D42" i="27"/>
  <c r="D7" i="27"/>
  <c r="F42" i="27"/>
  <c r="G38" i="27"/>
  <c r="G39" i="27"/>
  <c r="G40" i="27"/>
  <c r="G41" i="27"/>
  <c r="I41" i="27"/>
  <c r="H41" i="27"/>
  <c r="I40" i="27"/>
  <c r="H40" i="27"/>
  <c r="I39" i="27"/>
  <c r="H39" i="27"/>
  <c r="I38" i="27"/>
  <c r="H38" i="27"/>
  <c r="I35" i="27"/>
  <c r="F35" i="27"/>
  <c r="D35" i="27"/>
  <c r="F31" i="27"/>
  <c r="H31" i="27"/>
  <c r="G31" i="27"/>
  <c r="F30" i="27"/>
  <c r="H30" i="27"/>
  <c r="G30" i="27"/>
  <c r="F29" i="27"/>
  <c r="H29" i="27"/>
  <c r="G29" i="27"/>
  <c r="F27" i="27"/>
  <c r="D27" i="27"/>
  <c r="D25" i="27"/>
  <c r="D6" i="27"/>
  <c r="F25" i="27"/>
  <c r="F6" i="27"/>
  <c r="G22" i="27"/>
  <c r="G23" i="27"/>
  <c r="G24" i="27"/>
  <c r="I24" i="27"/>
  <c r="H24" i="27"/>
  <c r="I23" i="27"/>
  <c r="H23" i="27"/>
  <c r="I22" i="27"/>
  <c r="H22" i="27"/>
  <c r="I19" i="27"/>
  <c r="F19" i="27"/>
  <c r="D19" i="27"/>
  <c r="H12" i="27"/>
  <c r="I3" i="27"/>
  <c r="F3" i="27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I75" i="26"/>
  <c r="H75" i="26"/>
  <c r="I74" i="26"/>
  <c r="H74" i="26"/>
  <c r="I73" i="26"/>
  <c r="H73" i="26"/>
  <c r="I72" i="26"/>
  <c r="H72" i="26"/>
  <c r="I71" i="26"/>
  <c r="H71" i="26"/>
  <c r="I70" i="26"/>
  <c r="H70" i="26"/>
  <c r="I69" i="26"/>
  <c r="H69" i="26"/>
  <c r="I68" i="26"/>
  <c r="H68" i="26"/>
  <c r="I67" i="26"/>
  <c r="H67" i="26"/>
  <c r="I66" i="26"/>
  <c r="H66" i="26"/>
  <c r="I65" i="26"/>
  <c r="H65" i="26"/>
  <c r="I64" i="26"/>
  <c r="H64" i="26"/>
  <c r="I63" i="26"/>
  <c r="H63" i="26"/>
  <c r="I62" i="26"/>
  <c r="H62" i="26"/>
  <c r="I61" i="26"/>
  <c r="H61" i="26"/>
  <c r="I60" i="26"/>
  <c r="H60" i="26"/>
  <c r="I59" i="26"/>
  <c r="H59" i="26"/>
  <c r="I58" i="26"/>
  <c r="H58" i="26"/>
  <c r="I57" i="26"/>
  <c r="H57" i="26"/>
  <c r="I56" i="26"/>
  <c r="H56" i="26"/>
  <c r="I53" i="26"/>
  <c r="F53" i="26"/>
  <c r="D53" i="26"/>
  <c r="D49" i="26"/>
  <c r="D8" i="26"/>
  <c r="F49" i="26"/>
  <c r="F8" i="26"/>
  <c r="G47" i="26"/>
  <c r="G48" i="26"/>
  <c r="G49" i="26"/>
  <c r="I48" i="26"/>
  <c r="H48" i="26"/>
  <c r="I47" i="26"/>
  <c r="H47" i="26"/>
  <c r="I44" i="26"/>
  <c r="F44" i="26"/>
  <c r="D44" i="26"/>
  <c r="D42" i="26"/>
  <c r="F42" i="26"/>
  <c r="F7" i="26"/>
  <c r="G38" i="26"/>
  <c r="G39" i="26"/>
  <c r="G40" i="26"/>
  <c r="G41" i="26"/>
  <c r="I41" i="26"/>
  <c r="H41" i="26"/>
  <c r="I40" i="26"/>
  <c r="H40" i="26"/>
  <c r="I39" i="26"/>
  <c r="H39" i="26"/>
  <c r="I38" i="26"/>
  <c r="H38" i="26"/>
  <c r="I35" i="26"/>
  <c r="F35" i="26"/>
  <c r="D35" i="26"/>
  <c r="F31" i="26"/>
  <c r="H31" i="26"/>
  <c r="G31" i="26"/>
  <c r="F30" i="26"/>
  <c r="H30" i="26"/>
  <c r="G30" i="26"/>
  <c r="F29" i="26"/>
  <c r="H29" i="26"/>
  <c r="G29" i="26"/>
  <c r="F27" i="26"/>
  <c r="D27" i="26"/>
  <c r="D25" i="26"/>
  <c r="D6" i="26"/>
  <c r="G22" i="26"/>
  <c r="G23" i="26"/>
  <c r="G24" i="26"/>
  <c r="I24" i="26"/>
  <c r="H24" i="26"/>
  <c r="I23" i="26"/>
  <c r="H23" i="26"/>
  <c r="I22" i="26"/>
  <c r="H22" i="26"/>
  <c r="I19" i="26"/>
  <c r="F19" i="26"/>
  <c r="D19" i="26"/>
  <c r="H12" i="26"/>
  <c r="I3" i="26"/>
  <c r="F3" i="26"/>
  <c r="G56" i="30"/>
  <c r="G57" i="30"/>
  <c r="G58" i="30"/>
  <c r="G59" i="30"/>
  <c r="G60" i="30"/>
  <c r="G61" i="30"/>
  <c r="G62" i="30"/>
  <c r="G63" i="30"/>
  <c r="G64" i="30"/>
  <c r="G65" i="30"/>
  <c r="G66" i="30"/>
  <c r="G67" i="30"/>
  <c r="G68" i="30"/>
  <c r="G69" i="30"/>
  <c r="G70" i="30"/>
  <c r="G71" i="30"/>
  <c r="G72" i="30"/>
  <c r="G73" i="30"/>
  <c r="G74" i="30"/>
  <c r="G75" i="30"/>
  <c r="G76" i="30"/>
  <c r="G77" i="30"/>
  <c r="G78" i="30"/>
  <c r="G79" i="30"/>
  <c r="G80" i="30"/>
  <c r="G81" i="30"/>
  <c r="G82" i="30"/>
  <c r="G83" i="30"/>
  <c r="G84" i="30"/>
  <c r="G85" i="30"/>
  <c r="G86" i="30"/>
  <c r="I86" i="30"/>
  <c r="H86" i="30"/>
  <c r="I85" i="30"/>
  <c r="H85" i="30"/>
  <c r="I84" i="30"/>
  <c r="H84" i="30"/>
  <c r="I83" i="30"/>
  <c r="H83" i="30"/>
  <c r="I82" i="30"/>
  <c r="H82" i="30"/>
  <c r="I81" i="30"/>
  <c r="H81" i="30"/>
  <c r="I80" i="30"/>
  <c r="H80" i="30"/>
  <c r="I79" i="30"/>
  <c r="H79" i="30"/>
  <c r="I78" i="30"/>
  <c r="H78" i="30"/>
  <c r="I77" i="30"/>
  <c r="H77" i="30"/>
  <c r="I76" i="30"/>
  <c r="H76" i="30"/>
  <c r="I75" i="30"/>
  <c r="H75" i="30"/>
  <c r="I74" i="30"/>
  <c r="H74" i="30"/>
  <c r="I73" i="30"/>
  <c r="H73" i="30"/>
  <c r="I72" i="30"/>
  <c r="H72" i="30"/>
  <c r="I71" i="30"/>
  <c r="H71" i="30"/>
  <c r="I70" i="30"/>
  <c r="H70" i="30"/>
  <c r="I69" i="30"/>
  <c r="H69" i="30"/>
  <c r="I68" i="30"/>
  <c r="H68" i="30"/>
  <c r="I67" i="30"/>
  <c r="H67" i="30"/>
  <c r="I66" i="30"/>
  <c r="H66" i="30"/>
  <c r="I65" i="30"/>
  <c r="H65" i="30"/>
  <c r="I64" i="30"/>
  <c r="H64" i="30"/>
  <c r="I63" i="30"/>
  <c r="H63" i="30"/>
  <c r="I62" i="30"/>
  <c r="H62" i="30"/>
  <c r="I61" i="30"/>
  <c r="H61" i="30"/>
  <c r="I60" i="30"/>
  <c r="H60" i="30"/>
  <c r="I59" i="30"/>
  <c r="H59" i="30"/>
  <c r="I58" i="30"/>
  <c r="H58" i="30"/>
  <c r="I57" i="30"/>
  <c r="H57" i="30"/>
  <c r="I56" i="30"/>
  <c r="H56" i="30"/>
  <c r="I53" i="30"/>
  <c r="F53" i="30"/>
  <c r="D53" i="30"/>
  <c r="D49" i="30"/>
  <c r="D8" i="30"/>
  <c r="F49" i="30"/>
  <c r="F8" i="30"/>
  <c r="E49" i="30"/>
  <c r="G47" i="30"/>
  <c r="G48" i="30"/>
  <c r="G49" i="30"/>
  <c r="C49" i="30"/>
  <c r="C8" i="30"/>
  <c r="I48" i="30"/>
  <c r="H48" i="30"/>
  <c r="I47" i="30"/>
  <c r="H47" i="30"/>
  <c r="I44" i="30"/>
  <c r="F44" i="30"/>
  <c r="D44" i="30"/>
  <c r="D42" i="30"/>
  <c r="D7" i="30"/>
  <c r="F42" i="30"/>
  <c r="F7" i="30"/>
  <c r="E42" i="30"/>
  <c r="E7" i="30"/>
  <c r="G38" i="30"/>
  <c r="G39" i="30"/>
  <c r="G40" i="30"/>
  <c r="G41" i="30"/>
  <c r="C42" i="30"/>
  <c r="C7" i="30"/>
  <c r="I41" i="30"/>
  <c r="H41" i="30"/>
  <c r="I40" i="30"/>
  <c r="H40" i="30"/>
  <c r="I39" i="30"/>
  <c r="H39" i="30"/>
  <c r="I38" i="30"/>
  <c r="H38" i="30"/>
  <c r="I35" i="30"/>
  <c r="F35" i="30"/>
  <c r="D35" i="30"/>
  <c r="F31" i="30"/>
  <c r="H31" i="30"/>
  <c r="G31" i="30"/>
  <c r="F30" i="30"/>
  <c r="H30" i="30"/>
  <c r="G30" i="30"/>
  <c r="F29" i="30"/>
  <c r="H29" i="30"/>
  <c r="G29" i="30"/>
  <c r="F27" i="30"/>
  <c r="D27" i="30"/>
  <c r="D25" i="30"/>
  <c r="D6" i="30"/>
  <c r="F25" i="30"/>
  <c r="E25" i="30"/>
  <c r="G22" i="30"/>
  <c r="G23" i="30"/>
  <c r="G24" i="30"/>
  <c r="C25" i="30"/>
  <c r="C6" i="30"/>
  <c r="I24" i="30"/>
  <c r="H24" i="30"/>
  <c r="I23" i="30"/>
  <c r="H23" i="30"/>
  <c r="I22" i="30"/>
  <c r="H22" i="30"/>
  <c r="I19" i="30"/>
  <c r="F19" i="30"/>
  <c r="D19" i="30"/>
  <c r="E9" i="30"/>
  <c r="H12" i="30"/>
  <c r="I3" i="30"/>
  <c r="F3" i="30"/>
  <c r="G56" i="45"/>
  <c r="G57" i="45"/>
  <c r="G58" i="45"/>
  <c r="G59" i="45"/>
  <c r="G60" i="45"/>
  <c r="G61" i="45"/>
  <c r="G62" i="45"/>
  <c r="G63" i="45"/>
  <c r="G64" i="45"/>
  <c r="G65" i="45"/>
  <c r="G66" i="45"/>
  <c r="G67" i="45"/>
  <c r="G68" i="45"/>
  <c r="G69" i="45"/>
  <c r="G70" i="45"/>
  <c r="G71" i="45"/>
  <c r="G72" i="45"/>
  <c r="G73" i="45"/>
  <c r="G74" i="45"/>
  <c r="G75" i="45"/>
  <c r="G76" i="45"/>
  <c r="G77" i="45"/>
  <c r="G78" i="45"/>
  <c r="G79" i="45"/>
  <c r="G80" i="45"/>
  <c r="G81" i="45"/>
  <c r="G82" i="45"/>
  <c r="G83" i="45"/>
  <c r="G84" i="45"/>
  <c r="G85" i="45"/>
  <c r="G86" i="45"/>
  <c r="I86" i="45"/>
  <c r="H86" i="45"/>
  <c r="I85" i="45"/>
  <c r="H85" i="45"/>
  <c r="I84" i="45"/>
  <c r="H84" i="45"/>
  <c r="I83" i="45"/>
  <c r="H83" i="45"/>
  <c r="I82" i="45"/>
  <c r="H82" i="45"/>
  <c r="I81" i="45"/>
  <c r="H81" i="45"/>
  <c r="I80" i="45"/>
  <c r="H80" i="45"/>
  <c r="I79" i="45"/>
  <c r="H79" i="45"/>
  <c r="I78" i="45"/>
  <c r="H78" i="45"/>
  <c r="I77" i="45"/>
  <c r="H77" i="45"/>
  <c r="I76" i="45"/>
  <c r="H76" i="45"/>
  <c r="I75" i="45"/>
  <c r="H75" i="45"/>
  <c r="I74" i="45"/>
  <c r="H74" i="45"/>
  <c r="I73" i="45"/>
  <c r="H73" i="45"/>
  <c r="I72" i="45"/>
  <c r="H72" i="45"/>
  <c r="I71" i="45"/>
  <c r="H71" i="45"/>
  <c r="I70" i="45"/>
  <c r="H70" i="45"/>
  <c r="I69" i="45"/>
  <c r="H69" i="45"/>
  <c r="I68" i="45"/>
  <c r="H68" i="45"/>
  <c r="I67" i="45"/>
  <c r="H67" i="45"/>
  <c r="I66" i="45"/>
  <c r="H66" i="45"/>
  <c r="I65" i="45"/>
  <c r="H65" i="45"/>
  <c r="I64" i="45"/>
  <c r="H64" i="45"/>
  <c r="I63" i="45"/>
  <c r="H63" i="45"/>
  <c r="I62" i="45"/>
  <c r="H62" i="45"/>
  <c r="I61" i="45"/>
  <c r="H61" i="45"/>
  <c r="I60" i="45"/>
  <c r="H60" i="45"/>
  <c r="I59" i="45"/>
  <c r="H59" i="45"/>
  <c r="I58" i="45"/>
  <c r="H58" i="45"/>
  <c r="I57" i="45"/>
  <c r="H57" i="45"/>
  <c r="I56" i="45"/>
  <c r="H56" i="45"/>
  <c r="I53" i="45"/>
  <c r="F53" i="45"/>
  <c r="D53" i="45"/>
  <c r="D49" i="45"/>
  <c r="D8" i="45"/>
  <c r="F49" i="45"/>
  <c r="F8" i="45"/>
  <c r="E49" i="45"/>
  <c r="G47" i="45"/>
  <c r="G48" i="45"/>
  <c r="C49" i="45"/>
  <c r="C8" i="45"/>
  <c r="I48" i="45"/>
  <c r="H48" i="45"/>
  <c r="I47" i="45"/>
  <c r="H47" i="45"/>
  <c r="I44" i="45"/>
  <c r="F44" i="45"/>
  <c r="D44" i="45"/>
  <c r="D42" i="45"/>
  <c r="F42" i="45"/>
  <c r="E42" i="45"/>
  <c r="G38" i="45"/>
  <c r="G39" i="45"/>
  <c r="G40" i="45"/>
  <c r="G41" i="45"/>
  <c r="C42" i="45"/>
  <c r="C7" i="45"/>
  <c r="I41" i="45"/>
  <c r="H41" i="45"/>
  <c r="I40" i="45"/>
  <c r="H40" i="45"/>
  <c r="I39" i="45"/>
  <c r="H39" i="45"/>
  <c r="I38" i="45"/>
  <c r="H38" i="45"/>
  <c r="I35" i="45"/>
  <c r="F35" i="45"/>
  <c r="D35" i="45"/>
  <c r="F31" i="45"/>
  <c r="H31" i="45"/>
  <c r="G31" i="45"/>
  <c r="F30" i="45"/>
  <c r="H30" i="45"/>
  <c r="G30" i="45"/>
  <c r="F29" i="45"/>
  <c r="H29" i="45"/>
  <c r="G29" i="45"/>
  <c r="F27" i="45"/>
  <c r="D27" i="45"/>
  <c r="D25" i="45"/>
  <c r="F25" i="45"/>
  <c r="F6" i="45"/>
  <c r="E25" i="45"/>
  <c r="E6" i="45"/>
  <c r="G22" i="45"/>
  <c r="G23" i="45"/>
  <c r="G24" i="45"/>
  <c r="C25" i="45"/>
  <c r="C6" i="45"/>
  <c r="I24" i="45"/>
  <c r="H24" i="45"/>
  <c r="I23" i="45"/>
  <c r="H23" i="45"/>
  <c r="I22" i="45"/>
  <c r="H22" i="45"/>
  <c r="I19" i="45"/>
  <c r="F19" i="45"/>
  <c r="D19" i="45"/>
  <c r="F7" i="45"/>
  <c r="F9" i="45"/>
  <c r="H12" i="45"/>
  <c r="I3" i="45"/>
  <c r="F3" i="45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I86" i="31"/>
  <c r="H86" i="31"/>
  <c r="I85" i="31"/>
  <c r="H85" i="31"/>
  <c r="I84" i="31"/>
  <c r="H84" i="31"/>
  <c r="I83" i="31"/>
  <c r="H83" i="31"/>
  <c r="I82" i="31"/>
  <c r="H82" i="31"/>
  <c r="I81" i="31"/>
  <c r="H81" i="31"/>
  <c r="I80" i="31"/>
  <c r="H80" i="31"/>
  <c r="I79" i="31"/>
  <c r="H79" i="31"/>
  <c r="I78" i="31"/>
  <c r="H78" i="31"/>
  <c r="I77" i="31"/>
  <c r="H77" i="31"/>
  <c r="I76" i="31"/>
  <c r="H76" i="31"/>
  <c r="I75" i="31"/>
  <c r="H75" i="31"/>
  <c r="I74" i="31"/>
  <c r="H74" i="31"/>
  <c r="I73" i="31"/>
  <c r="H73" i="31"/>
  <c r="I72" i="31"/>
  <c r="H72" i="31"/>
  <c r="I71" i="31"/>
  <c r="H71" i="31"/>
  <c r="I70" i="31"/>
  <c r="H70" i="31"/>
  <c r="I69" i="31"/>
  <c r="H69" i="31"/>
  <c r="I68" i="31"/>
  <c r="H68" i="31"/>
  <c r="I67" i="31"/>
  <c r="H67" i="31"/>
  <c r="I66" i="31"/>
  <c r="H66" i="31"/>
  <c r="I65" i="31"/>
  <c r="H65" i="31"/>
  <c r="I64" i="31"/>
  <c r="H64" i="31"/>
  <c r="I63" i="31"/>
  <c r="H63" i="31"/>
  <c r="I62" i="31"/>
  <c r="H62" i="31"/>
  <c r="I61" i="31"/>
  <c r="H61" i="31"/>
  <c r="I60" i="31"/>
  <c r="H60" i="31"/>
  <c r="I59" i="31"/>
  <c r="H59" i="31"/>
  <c r="I58" i="31"/>
  <c r="H58" i="31"/>
  <c r="I57" i="31"/>
  <c r="H57" i="31"/>
  <c r="I56" i="31"/>
  <c r="H56" i="31"/>
  <c r="I53" i="31"/>
  <c r="F53" i="31"/>
  <c r="D53" i="31"/>
  <c r="D49" i="31"/>
  <c r="F49" i="31"/>
  <c r="F8" i="31"/>
  <c r="E49" i="31"/>
  <c r="E8" i="31"/>
  <c r="G47" i="31"/>
  <c r="G48" i="31"/>
  <c r="C49" i="31"/>
  <c r="C8" i="31"/>
  <c r="I48" i="31"/>
  <c r="H48" i="31"/>
  <c r="I47" i="31"/>
  <c r="H47" i="31"/>
  <c r="I44" i="31"/>
  <c r="F44" i="31"/>
  <c r="D44" i="31"/>
  <c r="D42" i="31"/>
  <c r="F42" i="31"/>
  <c r="E42" i="31"/>
  <c r="E7" i="31"/>
  <c r="G38" i="31"/>
  <c r="G39" i="31"/>
  <c r="G40" i="31"/>
  <c r="G41" i="31"/>
  <c r="C42" i="31"/>
  <c r="C7" i="31"/>
  <c r="I41" i="31"/>
  <c r="H41" i="31"/>
  <c r="I40" i="31"/>
  <c r="H40" i="31"/>
  <c r="I39" i="31"/>
  <c r="H39" i="31"/>
  <c r="I38" i="31"/>
  <c r="H38" i="31"/>
  <c r="I35" i="31"/>
  <c r="F35" i="31"/>
  <c r="D35" i="31"/>
  <c r="F31" i="31"/>
  <c r="H31" i="31"/>
  <c r="G31" i="31"/>
  <c r="F30" i="31"/>
  <c r="H30" i="31"/>
  <c r="G30" i="31"/>
  <c r="F29" i="31"/>
  <c r="G29" i="31"/>
  <c r="F27" i="31"/>
  <c r="D27" i="31"/>
  <c r="D25" i="31"/>
  <c r="D6" i="31"/>
  <c r="F25" i="31"/>
  <c r="E25" i="31"/>
  <c r="E6" i="31"/>
  <c r="G22" i="31"/>
  <c r="G23" i="31"/>
  <c r="G24" i="31"/>
  <c r="C25" i="31"/>
  <c r="C6" i="31"/>
  <c r="I24" i="31"/>
  <c r="H24" i="31"/>
  <c r="I23" i="31"/>
  <c r="H23" i="31"/>
  <c r="I22" i="31"/>
  <c r="H22" i="31"/>
  <c r="I19" i="31"/>
  <c r="F19" i="31"/>
  <c r="D19" i="31"/>
  <c r="H12" i="31"/>
  <c r="I3" i="31"/>
  <c r="F3" i="31"/>
  <c r="I87" i="32"/>
  <c r="H87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I86" i="32"/>
  <c r="H86" i="32"/>
  <c r="I85" i="32"/>
  <c r="H85" i="32"/>
  <c r="I84" i="32"/>
  <c r="H84" i="32"/>
  <c r="I83" i="32"/>
  <c r="H83" i="32"/>
  <c r="I82" i="32"/>
  <c r="H82" i="32"/>
  <c r="I81" i="32"/>
  <c r="H81" i="32"/>
  <c r="I80" i="32"/>
  <c r="H80" i="32"/>
  <c r="I79" i="32"/>
  <c r="H79" i="32"/>
  <c r="I78" i="32"/>
  <c r="H78" i="32"/>
  <c r="I77" i="32"/>
  <c r="H77" i="32"/>
  <c r="I76" i="32"/>
  <c r="H76" i="32"/>
  <c r="I75" i="32"/>
  <c r="H75" i="32"/>
  <c r="I74" i="32"/>
  <c r="H74" i="32"/>
  <c r="I73" i="32"/>
  <c r="H73" i="32"/>
  <c r="I72" i="32"/>
  <c r="H72" i="32"/>
  <c r="I71" i="32"/>
  <c r="H71" i="32"/>
  <c r="I70" i="32"/>
  <c r="H70" i="32"/>
  <c r="I69" i="32"/>
  <c r="H69" i="32"/>
  <c r="I68" i="32"/>
  <c r="H68" i="32"/>
  <c r="I67" i="32"/>
  <c r="H67" i="32"/>
  <c r="I66" i="32"/>
  <c r="H66" i="32"/>
  <c r="I65" i="32"/>
  <c r="H65" i="32"/>
  <c r="I64" i="32"/>
  <c r="H64" i="32"/>
  <c r="I63" i="32"/>
  <c r="H63" i="32"/>
  <c r="I62" i="32"/>
  <c r="H62" i="32"/>
  <c r="I61" i="32"/>
  <c r="H61" i="32"/>
  <c r="I60" i="32"/>
  <c r="H60" i="32"/>
  <c r="I59" i="32"/>
  <c r="H59" i="32"/>
  <c r="I58" i="32"/>
  <c r="H58" i="32"/>
  <c r="I57" i="32"/>
  <c r="H57" i="32"/>
  <c r="I56" i="32"/>
  <c r="H56" i="32"/>
  <c r="I53" i="32"/>
  <c r="F53" i="32"/>
  <c r="D53" i="32"/>
  <c r="D49" i="32"/>
  <c r="F49" i="32"/>
  <c r="E49" i="32"/>
  <c r="E8" i="32"/>
  <c r="G47" i="32"/>
  <c r="G48" i="32"/>
  <c r="C49" i="32"/>
  <c r="C8" i="32"/>
  <c r="I48" i="32"/>
  <c r="H48" i="32"/>
  <c r="I47" i="32"/>
  <c r="H47" i="32"/>
  <c r="I44" i="32"/>
  <c r="F44" i="32"/>
  <c r="D44" i="32"/>
  <c r="D42" i="32"/>
  <c r="D7" i="32"/>
  <c r="F42" i="32"/>
  <c r="F7" i="32"/>
  <c r="E42" i="32"/>
  <c r="G38" i="32"/>
  <c r="G39" i="32"/>
  <c r="G40" i="32"/>
  <c r="G41" i="32"/>
  <c r="C42" i="32"/>
  <c r="C7" i="32"/>
  <c r="I41" i="32"/>
  <c r="H41" i="32"/>
  <c r="I40" i="32"/>
  <c r="H40" i="32"/>
  <c r="I39" i="32"/>
  <c r="H39" i="32"/>
  <c r="I38" i="32"/>
  <c r="H38" i="32"/>
  <c r="I35" i="32"/>
  <c r="F35" i="32"/>
  <c r="D35" i="32"/>
  <c r="F31" i="32"/>
  <c r="H31" i="32"/>
  <c r="G31" i="32"/>
  <c r="F30" i="32"/>
  <c r="G30" i="32"/>
  <c r="F29" i="32"/>
  <c r="H29" i="32"/>
  <c r="G29" i="32"/>
  <c r="F27" i="32"/>
  <c r="D27" i="32"/>
  <c r="D25" i="32"/>
  <c r="D6" i="32"/>
  <c r="F25" i="32"/>
  <c r="E25" i="32"/>
  <c r="E6" i="32"/>
  <c r="G22" i="32"/>
  <c r="G23" i="32"/>
  <c r="G24" i="32"/>
  <c r="C25" i="32"/>
  <c r="C6" i="32"/>
  <c r="I24" i="32"/>
  <c r="H24" i="32"/>
  <c r="I23" i="32"/>
  <c r="H23" i="32"/>
  <c r="I22" i="32"/>
  <c r="H22" i="32"/>
  <c r="I19" i="32"/>
  <c r="F19" i="32"/>
  <c r="D19" i="32"/>
  <c r="E9" i="32"/>
  <c r="F9" i="32"/>
  <c r="H12" i="32"/>
  <c r="I3" i="32"/>
  <c r="F3" i="32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I86" i="34"/>
  <c r="H86" i="34"/>
  <c r="I85" i="34"/>
  <c r="H85" i="34"/>
  <c r="I84" i="34"/>
  <c r="H84" i="34"/>
  <c r="I83" i="34"/>
  <c r="H83" i="34"/>
  <c r="I82" i="34"/>
  <c r="H82" i="34"/>
  <c r="I81" i="34"/>
  <c r="H81" i="34"/>
  <c r="I80" i="34"/>
  <c r="H80" i="34"/>
  <c r="I79" i="34"/>
  <c r="H79" i="34"/>
  <c r="I78" i="34"/>
  <c r="H78" i="34"/>
  <c r="I77" i="34"/>
  <c r="H77" i="34"/>
  <c r="I76" i="34"/>
  <c r="H76" i="34"/>
  <c r="I75" i="34"/>
  <c r="H75" i="34"/>
  <c r="I74" i="34"/>
  <c r="H74" i="34"/>
  <c r="I73" i="34"/>
  <c r="H73" i="34"/>
  <c r="I72" i="34"/>
  <c r="H72" i="34"/>
  <c r="I71" i="34"/>
  <c r="H71" i="34"/>
  <c r="I70" i="34"/>
  <c r="H70" i="34"/>
  <c r="I69" i="34"/>
  <c r="H69" i="34"/>
  <c r="I68" i="34"/>
  <c r="H68" i="34"/>
  <c r="I67" i="34"/>
  <c r="H67" i="34"/>
  <c r="I66" i="34"/>
  <c r="H66" i="34"/>
  <c r="I65" i="34"/>
  <c r="H65" i="34"/>
  <c r="I64" i="34"/>
  <c r="H64" i="34"/>
  <c r="I63" i="34"/>
  <c r="H63" i="34"/>
  <c r="I62" i="34"/>
  <c r="H62" i="34"/>
  <c r="I61" i="34"/>
  <c r="H61" i="34"/>
  <c r="I60" i="34"/>
  <c r="H60" i="34"/>
  <c r="I59" i="34"/>
  <c r="H59" i="34"/>
  <c r="I58" i="34"/>
  <c r="H58" i="34"/>
  <c r="I57" i="34"/>
  <c r="H57" i="34"/>
  <c r="I56" i="34"/>
  <c r="H56" i="34"/>
  <c r="I53" i="34"/>
  <c r="F53" i="34"/>
  <c r="D53" i="34"/>
  <c r="D49" i="34"/>
  <c r="F49" i="34"/>
  <c r="E49" i="34"/>
  <c r="E8" i="34"/>
  <c r="G47" i="34"/>
  <c r="G48" i="34"/>
  <c r="C49" i="34"/>
  <c r="I48" i="34"/>
  <c r="H48" i="34"/>
  <c r="I47" i="34"/>
  <c r="H47" i="34"/>
  <c r="I44" i="34"/>
  <c r="F44" i="34"/>
  <c r="D44" i="34"/>
  <c r="D42" i="34"/>
  <c r="D7" i="34"/>
  <c r="F42" i="34"/>
  <c r="F7" i="34"/>
  <c r="E42" i="34"/>
  <c r="G38" i="34"/>
  <c r="G39" i="34"/>
  <c r="G40" i="34"/>
  <c r="G41" i="34"/>
  <c r="C42" i="34"/>
  <c r="C7" i="34"/>
  <c r="I41" i="34"/>
  <c r="H41" i="34"/>
  <c r="I40" i="34"/>
  <c r="H40" i="34"/>
  <c r="I39" i="34"/>
  <c r="H39" i="34"/>
  <c r="I38" i="34"/>
  <c r="H38" i="34"/>
  <c r="I35" i="34"/>
  <c r="F35" i="34"/>
  <c r="D35" i="34"/>
  <c r="F31" i="34"/>
  <c r="H31" i="34"/>
  <c r="G31" i="34"/>
  <c r="F30" i="34"/>
  <c r="H30" i="34"/>
  <c r="G30" i="34"/>
  <c r="F29" i="34"/>
  <c r="H29" i="34"/>
  <c r="G29" i="34"/>
  <c r="F27" i="34"/>
  <c r="D27" i="34"/>
  <c r="D25" i="34"/>
  <c r="D6" i="34"/>
  <c r="G6" i="34"/>
  <c r="F25" i="34"/>
  <c r="E25" i="34"/>
  <c r="G22" i="34"/>
  <c r="G23" i="34"/>
  <c r="G24" i="34"/>
  <c r="C25" i="34"/>
  <c r="C6" i="34"/>
  <c r="I24" i="34"/>
  <c r="H24" i="34"/>
  <c r="I23" i="34"/>
  <c r="H23" i="34"/>
  <c r="I22" i="34"/>
  <c r="H22" i="34"/>
  <c r="I19" i="34"/>
  <c r="F19" i="34"/>
  <c r="D19" i="34"/>
  <c r="E6" i="34"/>
  <c r="C8" i="34"/>
  <c r="H12" i="34"/>
  <c r="I3" i="34"/>
  <c r="F3" i="34"/>
  <c r="G56" i="33"/>
  <c r="G57" i="33"/>
  <c r="G58" i="33"/>
  <c r="G59" i="33"/>
  <c r="G60" i="33"/>
  <c r="G61" i="33"/>
  <c r="G62" i="33"/>
  <c r="G63" i="33"/>
  <c r="G64" i="33"/>
  <c r="G65" i="33"/>
  <c r="G66" i="33"/>
  <c r="G67" i="33"/>
  <c r="G68" i="33"/>
  <c r="G69" i="33"/>
  <c r="G70" i="33"/>
  <c r="G71" i="33"/>
  <c r="G72" i="33"/>
  <c r="G73" i="33"/>
  <c r="G74" i="33"/>
  <c r="G75" i="33"/>
  <c r="G76" i="33"/>
  <c r="G77" i="33"/>
  <c r="G78" i="33"/>
  <c r="G79" i="33"/>
  <c r="G80" i="33"/>
  <c r="G81" i="33"/>
  <c r="G82" i="33"/>
  <c r="G83" i="33"/>
  <c r="G84" i="33"/>
  <c r="G85" i="33"/>
  <c r="G86" i="33"/>
  <c r="I86" i="33"/>
  <c r="H86" i="33"/>
  <c r="I85" i="33"/>
  <c r="H85" i="33"/>
  <c r="I84" i="33"/>
  <c r="H84" i="33"/>
  <c r="I83" i="33"/>
  <c r="H83" i="33"/>
  <c r="I82" i="33"/>
  <c r="H82" i="33"/>
  <c r="I81" i="33"/>
  <c r="H81" i="33"/>
  <c r="I80" i="33"/>
  <c r="H80" i="33"/>
  <c r="I79" i="33"/>
  <c r="H79" i="33"/>
  <c r="I78" i="33"/>
  <c r="H78" i="33"/>
  <c r="I77" i="33"/>
  <c r="H77" i="33"/>
  <c r="I76" i="33"/>
  <c r="H76" i="33"/>
  <c r="I75" i="33"/>
  <c r="H75" i="33"/>
  <c r="I74" i="33"/>
  <c r="H74" i="33"/>
  <c r="I73" i="33"/>
  <c r="H73" i="33"/>
  <c r="I72" i="33"/>
  <c r="H72" i="33"/>
  <c r="I71" i="33"/>
  <c r="H71" i="33"/>
  <c r="I70" i="33"/>
  <c r="H70" i="33"/>
  <c r="I69" i="33"/>
  <c r="H69" i="33"/>
  <c r="I68" i="33"/>
  <c r="H68" i="33"/>
  <c r="I67" i="33"/>
  <c r="H67" i="33"/>
  <c r="I66" i="33"/>
  <c r="H66" i="33"/>
  <c r="I65" i="33"/>
  <c r="H65" i="33"/>
  <c r="I64" i="33"/>
  <c r="H64" i="33"/>
  <c r="I63" i="33"/>
  <c r="H63" i="33"/>
  <c r="I62" i="33"/>
  <c r="H62" i="33"/>
  <c r="I61" i="33"/>
  <c r="H61" i="33"/>
  <c r="I60" i="33"/>
  <c r="H60" i="33"/>
  <c r="I59" i="33"/>
  <c r="H59" i="33"/>
  <c r="I58" i="33"/>
  <c r="H58" i="33"/>
  <c r="I57" i="33"/>
  <c r="H57" i="33"/>
  <c r="I56" i="33"/>
  <c r="H56" i="33"/>
  <c r="I53" i="33"/>
  <c r="F53" i="33"/>
  <c r="D53" i="33"/>
  <c r="D49" i="33"/>
  <c r="D8" i="33"/>
  <c r="F49" i="33"/>
  <c r="E49" i="33"/>
  <c r="G47" i="33"/>
  <c r="G48" i="33"/>
  <c r="C49" i="33"/>
  <c r="I48" i="33"/>
  <c r="H48" i="33"/>
  <c r="I47" i="33"/>
  <c r="H47" i="33"/>
  <c r="I44" i="33"/>
  <c r="F44" i="33"/>
  <c r="D44" i="33"/>
  <c r="D42" i="33"/>
  <c r="F42" i="33"/>
  <c r="F7" i="33"/>
  <c r="E42" i="33"/>
  <c r="E7" i="33"/>
  <c r="G38" i="33"/>
  <c r="G39" i="33"/>
  <c r="G40" i="33"/>
  <c r="G41" i="33"/>
  <c r="C42" i="33"/>
  <c r="C7" i="33"/>
  <c r="I41" i="33"/>
  <c r="H41" i="33"/>
  <c r="I40" i="33"/>
  <c r="H40" i="33"/>
  <c r="I39" i="33"/>
  <c r="H39" i="33"/>
  <c r="I38" i="33"/>
  <c r="H38" i="33"/>
  <c r="I35" i="33"/>
  <c r="F35" i="33"/>
  <c r="D35" i="33"/>
  <c r="F31" i="33"/>
  <c r="H31" i="33"/>
  <c r="G31" i="33"/>
  <c r="F30" i="33"/>
  <c r="H30" i="33"/>
  <c r="G30" i="33"/>
  <c r="F29" i="33"/>
  <c r="H29" i="33"/>
  <c r="G29" i="33"/>
  <c r="F27" i="33"/>
  <c r="D27" i="33"/>
  <c r="D25" i="33"/>
  <c r="D6" i="33"/>
  <c r="F25" i="33"/>
  <c r="E25" i="33"/>
  <c r="G22" i="33"/>
  <c r="G23" i="33"/>
  <c r="G24" i="33"/>
  <c r="C25" i="33"/>
  <c r="C6" i="33"/>
  <c r="I24" i="33"/>
  <c r="H24" i="33"/>
  <c r="I23" i="33"/>
  <c r="H23" i="33"/>
  <c r="I22" i="33"/>
  <c r="H22" i="33"/>
  <c r="I19" i="33"/>
  <c r="F19" i="33"/>
  <c r="D19" i="33"/>
  <c r="F8" i="33"/>
  <c r="C8" i="33"/>
  <c r="H12" i="33"/>
  <c r="I3" i="33"/>
  <c r="F3" i="33"/>
  <c r="G56" i="35"/>
  <c r="G57" i="35"/>
  <c r="G58" i="35"/>
  <c r="G59" i="35"/>
  <c r="G60" i="35"/>
  <c r="G61" i="35"/>
  <c r="G62" i="35"/>
  <c r="G63" i="35"/>
  <c r="G64" i="35"/>
  <c r="G65" i="35"/>
  <c r="G66" i="35"/>
  <c r="G67" i="35"/>
  <c r="G68" i="35"/>
  <c r="G69" i="35"/>
  <c r="G70" i="35"/>
  <c r="G71" i="35"/>
  <c r="G72" i="35"/>
  <c r="G73" i="35"/>
  <c r="G74" i="35"/>
  <c r="G75" i="35"/>
  <c r="G76" i="35"/>
  <c r="G77" i="35"/>
  <c r="G78" i="35"/>
  <c r="G79" i="35"/>
  <c r="G80" i="35"/>
  <c r="G81" i="35"/>
  <c r="G82" i="35"/>
  <c r="G83" i="35"/>
  <c r="G84" i="35"/>
  <c r="G85" i="35"/>
  <c r="G86" i="35"/>
  <c r="I86" i="35"/>
  <c r="H86" i="35"/>
  <c r="I85" i="35"/>
  <c r="H85" i="35"/>
  <c r="I84" i="35"/>
  <c r="H84" i="35"/>
  <c r="I83" i="35"/>
  <c r="H83" i="35"/>
  <c r="I82" i="35"/>
  <c r="H82" i="35"/>
  <c r="I81" i="35"/>
  <c r="H81" i="35"/>
  <c r="I80" i="35"/>
  <c r="H80" i="35"/>
  <c r="I79" i="35"/>
  <c r="H79" i="35"/>
  <c r="I78" i="35"/>
  <c r="H78" i="35"/>
  <c r="I77" i="35"/>
  <c r="H77" i="35"/>
  <c r="I76" i="35"/>
  <c r="H76" i="35"/>
  <c r="I75" i="35"/>
  <c r="H75" i="35"/>
  <c r="I74" i="35"/>
  <c r="H74" i="35"/>
  <c r="I73" i="35"/>
  <c r="H73" i="35"/>
  <c r="I72" i="35"/>
  <c r="H72" i="35"/>
  <c r="I71" i="35"/>
  <c r="H71" i="35"/>
  <c r="I70" i="35"/>
  <c r="H70" i="35"/>
  <c r="I69" i="35"/>
  <c r="H69" i="35"/>
  <c r="I68" i="35"/>
  <c r="H68" i="35"/>
  <c r="I67" i="35"/>
  <c r="H67" i="35"/>
  <c r="I66" i="35"/>
  <c r="H66" i="35"/>
  <c r="I65" i="35"/>
  <c r="H65" i="35"/>
  <c r="I64" i="35"/>
  <c r="H64" i="35"/>
  <c r="I63" i="35"/>
  <c r="H63" i="35"/>
  <c r="I62" i="35"/>
  <c r="H62" i="35"/>
  <c r="I61" i="35"/>
  <c r="H61" i="35"/>
  <c r="I60" i="35"/>
  <c r="H60" i="35"/>
  <c r="I59" i="35"/>
  <c r="H59" i="35"/>
  <c r="I58" i="35"/>
  <c r="H58" i="35"/>
  <c r="I57" i="35"/>
  <c r="H57" i="35"/>
  <c r="I56" i="35"/>
  <c r="H56" i="35"/>
  <c r="I53" i="35"/>
  <c r="F53" i="35"/>
  <c r="D53" i="35"/>
  <c r="D49" i="35"/>
  <c r="F49" i="35"/>
  <c r="F8" i="35"/>
  <c r="E49" i="35"/>
  <c r="E8" i="35"/>
  <c r="G47" i="35"/>
  <c r="G48" i="35"/>
  <c r="C49" i="35"/>
  <c r="C8" i="35"/>
  <c r="I48" i="35"/>
  <c r="H48" i="35"/>
  <c r="I47" i="35"/>
  <c r="H47" i="35"/>
  <c r="I44" i="35"/>
  <c r="F44" i="35"/>
  <c r="D44" i="35"/>
  <c r="D42" i="35"/>
  <c r="D7" i="35"/>
  <c r="F42" i="35"/>
  <c r="F7" i="35"/>
  <c r="E42" i="35"/>
  <c r="E7" i="35"/>
  <c r="G39" i="35"/>
  <c r="G40" i="35"/>
  <c r="G41" i="35"/>
  <c r="C42" i="35"/>
  <c r="C7" i="35"/>
  <c r="I41" i="35"/>
  <c r="H41" i="35"/>
  <c r="I40" i="35"/>
  <c r="H40" i="35"/>
  <c r="I39" i="35"/>
  <c r="H39" i="35"/>
  <c r="I38" i="35"/>
  <c r="H38" i="35"/>
  <c r="I35" i="35"/>
  <c r="F35" i="35"/>
  <c r="D35" i="35"/>
  <c r="F31" i="35"/>
  <c r="H31" i="35"/>
  <c r="G31" i="35"/>
  <c r="F30" i="35"/>
  <c r="H30" i="35"/>
  <c r="G30" i="35"/>
  <c r="F29" i="35"/>
  <c r="H29" i="35"/>
  <c r="G29" i="35"/>
  <c r="F27" i="35"/>
  <c r="D27" i="35"/>
  <c r="D25" i="35"/>
  <c r="D6" i="35"/>
  <c r="F25" i="35"/>
  <c r="E25" i="35"/>
  <c r="E6" i="35"/>
  <c r="G22" i="35"/>
  <c r="G23" i="35"/>
  <c r="G24" i="35"/>
  <c r="C25" i="35"/>
  <c r="C6" i="35"/>
  <c r="I24" i="35"/>
  <c r="H24" i="35"/>
  <c r="I23" i="35"/>
  <c r="H23" i="35"/>
  <c r="I22" i="35"/>
  <c r="H22" i="35"/>
  <c r="I19" i="35"/>
  <c r="F19" i="35"/>
  <c r="D19" i="35"/>
  <c r="C9" i="35"/>
  <c r="H12" i="35"/>
  <c r="I3" i="35"/>
  <c r="F3" i="35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I86" i="36"/>
  <c r="H86" i="36"/>
  <c r="I85" i="36"/>
  <c r="H85" i="36"/>
  <c r="I84" i="36"/>
  <c r="H84" i="36"/>
  <c r="I83" i="36"/>
  <c r="H83" i="36"/>
  <c r="I82" i="36"/>
  <c r="H82" i="36"/>
  <c r="I81" i="36"/>
  <c r="H81" i="36"/>
  <c r="I80" i="36"/>
  <c r="H80" i="36"/>
  <c r="I79" i="36"/>
  <c r="H79" i="36"/>
  <c r="I78" i="36"/>
  <c r="H78" i="36"/>
  <c r="I77" i="36"/>
  <c r="H77" i="36"/>
  <c r="I76" i="36"/>
  <c r="H76" i="36"/>
  <c r="I75" i="36"/>
  <c r="H75" i="36"/>
  <c r="I74" i="36"/>
  <c r="H74" i="36"/>
  <c r="I73" i="36"/>
  <c r="H73" i="36"/>
  <c r="I72" i="36"/>
  <c r="H72" i="36"/>
  <c r="I71" i="36"/>
  <c r="H71" i="36"/>
  <c r="I70" i="36"/>
  <c r="H70" i="36"/>
  <c r="I69" i="36"/>
  <c r="H69" i="36"/>
  <c r="I68" i="36"/>
  <c r="H68" i="36"/>
  <c r="I67" i="36"/>
  <c r="H67" i="36"/>
  <c r="I66" i="36"/>
  <c r="H66" i="36"/>
  <c r="I65" i="36"/>
  <c r="H65" i="36"/>
  <c r="I64" i="36"/>
  <c r="H64" i="36"/>
  <c r="I63" i="36"/>
  <c r="H63" i="36"/>
  <c r="I62" i="36"/>
  <c r="H62" i="36"/>
  <c r="I61" i="36"/>
  <c r="H61" i="36"/>
  <c r="I60" i="36"/>
  <c r="H60" i="36"/>
  <c r="I59" i="36"/>
  <c r="H59" i="36"/>
  <c r="I58" i="36"/>
  <c r="H58" i="36"/>
  <c r="I57" i="36"/>
  <c r="H57" i="36"/>
  <c r="I56" i="36"/>
  <c r="H56" i="36"/>
  <c r="I53" i="36"/>
  <c r="F53" i="36"/>
  <c r="D53" i="36"/>
  <c r="F49" i="36"/>
  <c r="F8" i="36"/>
  <c r="E49" i="36"/>
  <c r="E8" i="36"/>
  <c r="G47" i="36"/>
  <c r="G48" i="36"/>
  <c r="C49" i="36"/>
  <c r="I48" i="36"/>
  <c r="H48" i="36"/>
  <c r="I47" i="36"/>
  <c r="H47" i="36"/>
  <c r="I44" i="36"/>
  <c r="F44" i="36"/>
  <c r="F42" i="36"/>
  <c r="F7" i="36"/>
  <c r="E42" i="36"/>
  <c r="E7" i="36"/>
  <c r="G38" i="36"/>
  <c r="G39" i="36"/>
  <c r="G40" i="36"/>
  <c r="G41" i="36"/>
  <c r="C42" i="36"/>
  <c r="C7" i="36"/>
  <c r="I41" i="36"/>
  <c r="H41" i="36"/>
  <c r="I40" i="36"/>
  <c r="H40" i="36"/>
  <c r="I39" i="36"/>
  <c r="H39" i="36"/>
  <c r="I38" i="36"/>
  <c r="H38" i="36"/>
  <c r="I35" i="36"/>
  <c r="F35" i="36"/>
  <c r="F31" i="36"/>
  <c r="H31" i="36"/>
  <c r="G31" i="36"/>
  <c r="F30" i="36"/>
  <c r="H30" i="36"/>
  <c r="G30" i="36"/>
  <c r="F29" i="36"/>
  <c r="H29" i="36"/>
  <c r="G29" i="36"/>
  <c r="F27" i="36"/>
  <c r="F25" i="36"/>
  <c r="E25" i="36"/>
  <c r="E6" i="36"/>
  <c r="G22" i="36"/>
  <c r="G23" i="36"/>
  <c r="G24" i="36"/>
  <c r="C25" i="36"/>
  <c r="I24" i="36"/>
  <c r="H24" i="36"/>
  <c r="I23" i="36"/>
  <c r="H23" i="36"/>
  <c r="I22" i="36"/>
  <c r="H22" i="36"/>
  <c r="I19" i="36"/>
  <c r="F19" i="36"/>
  <c r="D19" i="36"/>
  <c r="C6" i="36"/>
  <c r="C8" i="36"/>
  <c r="H12" i="36"/>
  <c r="I3" i="36"/>
  <c r="F3" i="36"/>
  <c r="H87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I86" i="37"/>
  <c r="H86" i="37"/>
  <c r="I85" i="37"/>
  <c r="H85" i="37"/>
  <c r="I84" i="37"/>
  <c r="H84" i="37"/>
  <c r="I83" i="37"/>
  <c r="H83" i="37"/>
  <c r="I82" i="37"/>
  <c r="H82" i="37"/>
  <c r="I81" i="37"/>
  <c r="H81" i="37"/>
  <c r="I80" i="37"/>
  <c r="H80" i="37"/>
  <c r="I79" i="37"/>
  <c r="H79" i="37"/>
  <c r="I78" i="37"/>
  <c r="H78" i="37"/>
  <c r="I77" i="37"/>
  <c r="H77" i="37"/>
  <c r="I76" i="37"/>
  <c r="H76" i="37"/>
  <c r="I75" i="37"/>
  <c r="H75" i="37"/>
  <c r="I74" i="37"/>
  <c r="H74" i="37"/>
  <c r="I73" i="37"/>
  <c r="H73" i="37"/>
  <c r="I72" i="37"/>
  <c r="H72" i="37"/>
  <c r="I71" i="37"/>
  <c r="H71" i="37"/>
  <c r="I70" i="37"/>
  <c r="H70" i="37"/>
  <c r="I69" i="37"/>
  <c r="H69" i="37"/>
  <c r="I68" i="37"/>
  <c r="H68" i="37"/>
  <c r="I67" i="37"/>
  <c r="H67" i="37"/>
  <c r="I66" i="37"/>
  <c r="H66" i="37"/>
  <c r="I65" i="37"/>
  <c r="H65" i="37"/>
  <c r="I64" i="37"/>
  <c r="H64" i="37"/>
  <c r="I63" i="37"/>
  <c r="H63" i="37"/>
  <c r="I62" i="37"/>
  <c r="H62" i="37"/>
  <c r="I61" i="37"/>
  <c r="H61" i="37"/>
  <c r="I60" i="37"/>
  <c r="H60" i="37"/>
  <c r="I59" i="37"/>
  <c r="H59" i="37"/>
  <c r="I58" i="37"/>
  <c r="H58" i="37"/>
  <c r="I57" i="37"/>
  <c r="H57" i="37"/>
  <c r="I56" i="37"/>
  <c r="H56" i="37"/>
  <c r="I53" i="37"/>
  <c r="F53" i="37"/>
  <c r="D53" i="37"/>
  <c r="D8" i="37"/>
  <c r="F49" i="37"/>
  <c r="E49" i="37"/>
  <c r="E8" i="37"/>
  <c r="G47" i="37"/>
  <c r="G48" i="37"/>
  <c r="C49" i="37"/>
  <c r="I48" i="37"/>
  <c r="H48" i="37"/>
  <c r="I47" i="37"/>
  <c r="H47" i="37"/>
  <c r="I44" i="37"/>
  <c r="F44" i="37"/>
  <c r="D44" i="37"/>
  <c r="D42" i="37"/>
  <c r="F42" i="37"/>
  <c r="F7" i="37"/>
  <c r="E42" i="37"/>
  <c r="E7" i="37"/>
  <c r="G38" i="37"/>
  <c r="G39" i="37"/>
  <c r="G40" i="37"/>
  <c r="G41" i="37"/>
  <c r="C42" i="37"/>
  <c r="C7" i="37"/>
  <c r="I41" i="37"/>
  <c r="H41" i="37"/>
  <c r="I40" i="37"/>
  <c r="H40" i="37"/>
  <c r="I39" i="37"/>
  <c r="H39" i="37"/>
  <c r="I38" i="37"/>
  <c r="H38" i="37"/>
  <c r="I35" i="37"/>
  <c r="F35" i="37"/>
  <c r="D35" i="37"/>
  <c r="F31" i="37"/>
  <c r="H31" i="37"/>
  <c r="G31" i="37"/>
  <c r="F30" i="37"/>
  <c r="H30" i="37"/>
  <c r="G30" i="37"/>
  <c r="F29" i="37"/>
  <c r="H29" i="37"/>
  <c r="G29" i="37"/>
  <c r="F27" i="37"/>
  <c r="D27" i="37"/>
  <c r="D25" i="37"/>
  <c r="D6" i="37"/>
  <c r="F25" i="37"/>
  <c r="E25" i="37"/>
  <c r="G22" i="37"/>
  <c r="G23" i="37"/>
  <c r="G24" i="37"/>
  <c r="C25" i="37"/>
  <c r="C6" i="37"/>
  <c r="I24" i="37"/>
  <c r="H24" i="37"/>
  <c r="I23" i="37"/>
  <c r="H23" i="37"/>
  <c r="I22" i="37"/>
  <c r="H22" i="37"/>
  <c r="I19" i="37"/>
  <c r="F19" i="37"/>
  <c r="D19" i="37"/>
  <c r="F9" i="37"/>
  <c r="C8" i="37"/>
  <c r="H12" i="37"/>
  <c r="I3" i="37"/>
  <c r="F3" i="37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I86" i="46"/>
  <c r="H86" i="46"/>
  <c r="I85" i="46"/>
  <c r="H85" i="46"/>
  <c r="I84" i="46"/>
  <c r="H84" i="46"/>
  <c r="I83" i="46"/>
  <c r="H83" i="46"/>
  <c r="I82" i="46"/>
  <c r="H82" i="46"/>
  <c r="I81" i="46"/>
  <c r="H81" i="46"/>
  <c r="I80" i="46"/>
  <c r="H80" i="46"/>
  <c r="I79" i="46"/>
  <c r="H79" i="46"/>
  <c r="I78" i="46"/>
  <c r="H78" i="46"/>
  <c r="I77" i="46"/>
  <c r="H77" i="46"/>
  <c r="I76" i="46"/>
  <c r="H76" i="46"/>
  <c r="I75" i="46"/>
  <c r="H75" i="46"/>
  <c r="I74" i="46"/>
  <c r="H74" i="46"/>
  <c r="I73" i="46"/>
  <c r="H73" i="46"/>
  <c r="I72" i="46"/>
  <c r="H72" i="46"/>
  <c r="I71" i="46"/>
  <c r="H71" i="46"/>
  <c r="I70" i="46"/>
  <c r="H70" i="46"/>
  <c r="I69" i="46"/>
  <c r="H69" i="46"/>
  <c r="I68" i="46"/>
  <c r="H68" i="46"/>
  <c r="I67" i="46"/>
  <c r="H67" i="46"/>
  <c r="I66" i="46"/>
  <c r="H66" i="46"/>
  <c r="I65" i="46"/>
  <c r="H65" i="46"/>
  <c r="I64" i="46"/>
  <c r="H64" i="46"/>
  <c r="I63" i="46"/>
  <c r="H63" i="46"/>
  <c r="I62" i="46"/>
  <c r="H62" i="46"/>
  <c r="I61" i="46"/>
  <c r="H61" i="46"/>
  <c r="I60" i="46"/>
  <c r="H60" i="46"/>
  <c r="I59" i="46"/>
  <c r="H59" i="46"/>
  <c r="I58" i="46"/>
  <c r="H58" i="46"/>
  <c r="I57" i="46"/>
  <c r="H57" i="46"/>
  <c r="I56" i="46"/>
  <c r="H56" i="46"/>
  <c r="I53" i="46"/>
  <c r="F53" i="46"/>
  <c r="D53" i="46"/>
  <c r="D49" i="46"/>
  <c r="F49" i="46"/>
  <c r="F8" i="46"/>
  <c r="E49" i="46"/>
  <c r="G47" i="46"/>
  <c r="G48" i="46"/>
  <c r="C49" i="46"/>
  <c r="C8" i="46"/>
  <c r="I48" i="46"/>
  <c r="H48" i="46"/>
  <c r="I47" i="46"/>
  <c r="H47" i="46"/>
  <c r="I44" i="46"/>
  <c r="F44" i="46"/>
  <c r="D44" i="46"/>
  <c r="D42" i="46"/>
  <c r="F42" i="46"/>
  <c r="F7" i="46"/>
  <c r="E42" i="46"/>
  <c r="G38" i="46"/>
  <c r="G39" i="46"/>
  <c r="G40" i="46"/>
  <c r="G41" i="46"/>
  <c r="C42" i="46"/>
  <c r="C7" i="46"/>
  <c r="I41" i="46"/>
  <c r="H41" i="46"/>
  <c r="I40" i="46"/>
  <c r="H40" i="46"/>
  <c r="I39" i="46"/>
  <c r="H39" i="46"/>
  <c r="I38" i="46"/>
  <c r="H38" i="46"/>
  <c r="I35" i="46"/>
  <c r="F35" i="46"/>
  <c r="D35" i="46"/>
  <c r="F31" i="46"/>
  <c r="H31" i="46"/>
  <c r="G31" i="46"/>
  <c r="F30" i="46"/>
  <c r="H30" i="46"/>
  <c r="G30" i="46"/>
  <c r="F29" i="46"/>
  <c r="H29" i="46"/>
  <c r="G29" i="46"/>
  <c r="F27" i="46"/>
  <c r="D27" i="46"/>
  <c r="D25" i="46"/>
  <c r="F25" i="46"/>
  <c r="E25" i="46"/>
  <c r="E6" i="46"/>
  <c r="G22" i="46"/>
  <c r="G23" i="46"/>
  <c r="G24" i="46"/>
  <c r="C25" i="46"/>
  <c r="I24" i="46"/>
  <c r="H24" i="46"/>
  <c r="I23" i="46"/>
  <c r="H23" i="46"/>
  <c r="I22" i="46"/>
  <c r="H22" i="46"/>
  <c r="I19" i="46"/>
  <c r="F19" i="46"/>
  <c r="D19" i="46"/>
  <c r="D6" i="46"/>
  <c r="C6" i="46"/>
  <c r="H12" i="46"/>
  <c r="I3" i="46"/>
  <c r="F3" i="46"/>
  <c r="G56" i="38"/>
  <c r="G57" i="38"/>
  <c r="G58" i="38"/>
  <c r="G59" i="38"/>
  <c r="G60" i="38"/>
  <c r="G61" i="38"/>
  <c r="G62" i="38"/>
  <c r="G63" i="38"/>
  <c r="G64" i="38"/>
  <c r="G65" i="38"/>
  <c r="G66" i="38"/>
  <c r="G67" i="38"/>
  <c r="G68" i="38"/>
  <c r="G69" i="38"/>
  <c r="G70" i="38"/>
  <c r="G71" i="38"/>
  <c r="G72" i="38"/>
  <c r="G73" i="38"/>
  <c r="G74" i="38"/>
  <c r="G75" i="38"/>
  <c r="G76" i="38"/>
  <c r="G77" i="38"/>
  <c r="G78" i="38"/>
  <c r="G79" i="38"/>
  <c r="G80" i="38"/>
  <c r="G81" i="38"/>
  <c r="G82" i="38"/>
  <c r="G83" i="38"/>
  <c r="G84" i="38"/>
  <c r="G85" i="38"/>
  <c r="G86" i="38"/>
  <c r="I86" i="38"/>
  <c r="H86" i="38"/>
  <c r="I85" i="38"/>
  <c r="H85" i="38"/>
  <c r="I84" i="38"/>
  <c r="H84" i="38"/>
  <c r="I83" i="38"/>
  <c r="H83" i="38"/>
  <c r="I82" i="38"/>
  <c r="H82" i="38"/>
  <c r="I81" i="38"/>
  <c r="H81" i="38"/>
  <c r="I80" i="38"/>
  <c r="H80" i="38"/>
  <c r="I79" i="38"/>
  <c r="H79" i="38"/>
  <c r="I78" i="38"/>
  <c r="H78" i="38"/>
  <c r="I77" i="38"/>
  <c r="H77" i="38"/>
  <c r="I76" i="38"/>
  <c r="H76" i="38"/>
  <c r="I75" i="38"/>
  <c r="H75" i="38"/>
  <c r="I74" i="38"/>
  <c r="H74" i="38"/>
  <c r="I73" i="38"/>
  <c r="H73" i="38"/>
  <c r="I72" i="38"/>
  <c r="H72" i="38"/>
  <c r="I71" i="38"/>
  <c r="H71" i="38"/>
  <c r="I70" i="38"/>
  <c r="H70" i="38"/>
  <c r="I69" i="38"/>
  <c r="H69" i="38"/>
  <c r="I68" i="38"/>
  <c r="H68" i="38"/>
  <c r="I67" i="38"/>
  <c r="H67" i="38"/>
  <c r="I66" i="38"/>
  <c r="H66" i="38"/>
  <c r="I65" i="38"/>
  <c r="H65" i="38"/>
  <c r="I64" i="38"/>
  <c r="H64" i="38"/>
  <c r="I63" i="38"/>
  <c r="H63" i="38"/>
  <c r="I62" i="38"/>
  <c r="H62" i="38"/>
  <c r="I61" i="38"/>
  <c r="H61" i="38"/>
  <c r="I60" i="38"/>
  <c r="H60" i="38"/>
  <c r="I59" i="38"/>
  <c r="H59" i="38"/>
  <c r="I58" i="38"/>
  <c r="H58" i="38"/>
  <c r="I57" i="38"/>
  <c r="H57" i="38"/>
  <c r="I56" i="38"/>
  <c r="H56" i="38"/>
  <c r="I53" i="38"/>
  <c r="F53" i="38"/>
  <c r="D53" i="38"/>
  <c r="D49" i="38"/>
  <c r="F49" i="38"/>
  <c r="F8" i="38"/>
  <c r="E49" i="38"/>
  <c r="G47" i="38"/>
  <c r="G48" i="38"/>
  <c r="C49" i="38"/>
  <c r="C8" i="38"/>
  <c r="I48" i="38"/>
  <c r="H48" i="38"/>
  <c r="I47" i="38"/>
  <c r="H47" i="38"/>
  <c r="I44" i="38"/>
  <c r="F44" i="38"/>
  <c r="D44" i="38"/>
  <c r="D42" i="38"/>
  <c r="F42" i="38"/>
  <c r="E42" i="38"/>
  <c r="E7" i="38"/>
  <c r="G38" i="38"/>
  <c r="G39" i="38"/>
  <c r="G40" i="38"/>
  <c r="G41" i="38"/>
  <c r="C42" i="38"/>
  <c r="C7" i="38"/>
  <c r="I41" i="38"/>
  <c r="H41" i="38"/>
  <c r="I40" i="38"/>
  <c r="H40" i="38"/>
  <c r="I39" i="38"/>
  <c r="H39" i="38"/>
  <c r="I38" i="38"/>
  <c r="H38" i="38"/>
  <c r="I35" i="38"/>
  <c r="F35" i="38"/>
  <c r="D35" i="38"/>
  <c r="F31" i="38"/>
  <c r="H31" i="38"/>
  <c r="G31" i="38"/>
  <c r="F30" i="38"/>
  <c r="H30" i="38"/>
  <c r="G30" i="38"/>
  <c r="F29" i="38"/>
  <c r="H29" i="38"/>
  <c r="G29" i="38"/>
  <c r="F27" i="38"/>
  <c r="D27" i="38"/>
  <c r="D25" i="38"/>
  <c r="D6" i="38"/>
  <c r="F25" i="38"/>
  <c r="E25" i="38"/>
  <c r="E6" i="38"/>
  <c r="G22" i="38"/>
  <c r="G23" i="38"/>
  <c r="G24" i="38"/>
  <c r="C25" i="38"/>
  <c r="C6" i="38"/>
  <c r="I24" i="38"/>
  <c r="H24" i="38"/>
  <c r="I23" i="38"/>
  <c r="H23" i="38"/>
  <c r="I22" i="38"/>
  <c r="H22" i="38"/>
  <c r="I19" i="38"/>
  <c r="F19" i="38"/>
  <c r="D19" i="38"/>
  <c r="F9" i="38"/>
  <c r="C9" i="38"/>
  <c r="H12" i="38"/>
  <c r="I3" i="38"/>
  <c r="F3" i="38"/>
  <c r="I87" i="40"/>
  <c r="G56" i="40"/>
  <c r="G57" i="40"/>
  <c r="G58" i="40"/>
  <c r="G59" i="40"/>
  <c r="G60" i="40"/>
  <c r="G61" i="40"/>
  <c r="G62" i="40"/>
  <c r="G63" i="40"/>
  <c r="G64" i="40"/>
  <c r="G65" i="40"/>
  <c r="G66" i="40"/>
  <c r="G67" i="40"/>
  <c r="G68" i="40"/>
  <c r="G69" i="40"/>
  <c r="G70" i="40"/>
  <c r="G71" i="40"/>
  <c r="G72" i="40"/>
  <c r="G73" i="40"/>
  <c r="G74" i="40"/>
  <c r="G75" i="40"/>
  <c r="G76" i="40"/>
  <c r="G77" i="40"/>
  <c r="G78" i="40"/>
  <c r="G79" i="40"/>
  <c r="G80" i="40"/>
  <c r="G81" i="40"/>
  <c r="G82" i="40"/>
  <c r="G83" i="40"/>
  <c r="G84" i="40"/>
  <c r="G85" i="40"/>
  <c r="G86" i="40"/>
  <c r="I86" i="40"/>
  <c r="H86" i="40"/>
  <c r="I85" i="40"/>
  <c r="H85" i="40"/>
  <c r="I84" i="40"/>
  <c r="H84" i="40"/>
  <c r="I83" i="40"/>
  <c r="H83" i="40"/>
  <c r="I82" i="40"/>
  <c r="H82" i="40"/>
  <c r="I81" i="40"/>
  <c r="H81" i="40"/>
  <c r="I80" i="40"/>
  <c r="H80" i="40"/>
  <c r="I79" i="40"/>
  <c r="H79" i="40"/>
  <c r="I78" i="40"/>
  <c r="H78" i="40"/>
  <c r="I77" i="40"/>
  <c r="H77" i="40"/>
  <c r="I76" i="40"/>
  <c r="H76" i="40"/>
  <c r="I75" i="40"/>
  <c r="H75" i="40"/>
  <c r="I74" i="40"/>
  <c r="H74" i="40"/>
  <c r="I73" i="40"/>
  <c r="H73" i="40"/>
  <c r="I72" i="40"/>
  <c r="H72" i="40"/>
  <c r="I71" i="40"/>
  <c r="H71" i="40"/>
  <c r="I70" i="40"/>
  <c r="H70" i="40"/>
  <c r="I69" i="40"/>
  <c r="H69" i="40"/>
  <c r="I68" i="40"/>
  <c r="H68" i="40"/>
  <c r="I67" i="40"/>
  <c r="H67" i="40"/>
  <c r="I66" i="40"/>
  <c r="H66" i="40"/>
  <c r="I65" i="40"/>
  <c r="H65" i="40"/>
  <c r="I64" i="40"/>
  <c r="H64" i="40"/>
  <c r="I63" i="40"/>
  <c r="H63" i="40"/>
  <c r="I62" i="40"/>
  <c r="H62" i="40"/>
  <c r="I61" i="40"/>
  <c r="H61" i="40"/>
  <c r="I60" i="40"/>
  <c r="H60" i="40"/>
  <c r="I59" i="40"/>
  <c r="H59" i="40"/>
  <c r="I58" i="40"/>
  <c r="H58" i="40"/>
  <c r="I57" i="40"/>
  <c r="H57" i="40"/>
  <c r="I56" i="40"/>
  <c r="H56" i="40"/>
  <c r="I53" i="40"/>
  <c r="F53" i="40"/>
  <c r="D53" i="40"/>
  <c r="D49" i="40"/>
  <c r="D8" i="40"/>
  <c r="F49" i="40"/>
  <c r="F8" i="40"/>
  <c r="E49" i="40"/>
  <c r="E8" i="40"/>
  <c r="G47" i="40"/>
  <c r="G48" i="40"/>
  <c r="C49" i="40"/>
  <c r="C8" i="40"/>
  <c r="I48" i="40"/>
  <c r="H48" i="40"/>
  <c r="I47" i="40"/>
  <c r="H47" i="40"/>
  <c r="I44" i="40"/>
  <c r="F44" i="40"/>
  <c r="D44" i="40"/>
  <c r="D42" i="40"/>
  <c r="F42" i="40"/>
  <c r="F7" i="40"/>
  <c r="E42" i="40"/>
  <c r="G38" i="40"/>
  <c r="G39" i="40"/>
  <c r="G40" i="40"/>
  <c r="G41" i="40"/>
  <c r="C7" i="40"/>
  <c r="I41" i="40"/>
  <c r="H41" i="40"/>
  <c r="I40" i="40"/>
  <c r="H40" i="40"/>
  <c r="I39" i="40"/>
  <c r="H39" i="40"/>
  <c r="I38" i="40"/>
  <c r="H38" i="40"/>
  <c r="I35" i="40"/>
  <c r="F35" i="40"/>
  <c r="D35" i="40"/>
  <c r="F31" i="40"/>
  <c r="H31" i="40"/>
  <c r="G31" i="40"/>
  <c r="F30" i="40"/>
  <c r="H30" i="40"/>
  <c r="G30" i="40"/>
  <c r="F29" i="40"/>
  <c r="H29" i="40"/>
  <c r="G29" i="40"/>
  <c r="F27" i="40"/>
  <c r="D27" i="40"/>
  <c r="D25" i="40"/>
  <c r="D6" i="40"/>
  <c r="F25" i="40"/>
  <c r="E25" i="40"/>
  <c r="G22" i="40"/>
  <c r="G23" i="40"/>
  <c r="G24" i="40"/>
  <c r="C25" i="40"/>
  <c r="C6" i="40"/>
  <c r="I24" i="40"/>
  <c r="H24" i="40"/>
  <c r="I23" i="40"/>
  <c r="H23" i="40"/>
  <c r="I22" i="40"/>
  <c r="H22" i="40"/>
  <c r="I19" i="40"/>
  <c r="F19" i="40"/>
  <c r="D19" i="40"/>
  <c r="F9" i="40"/>
  <c r="D7" i="40"/>
  <c r="D9" i="40"/>
  <c r="H12" i="40"/>
  <c r="I3" i="40"/>
  <c r="F3" i="40"/>
  <c r="G56" i="39"/>
  <c r="G57" i="39"/>
  <c r="G58" i="39"/>
  <c r="G59" i="39"/>
  <c r="G60" i="39"/>
  <c r="G61" i="39"/>
  <c r="G62" i="39"/>
  <c r="G63" i="39"/>
  <c r="G64" i="39"/>
  <c r="G65" i="39"/>
  <c r="G66" i="39"/>
  <c r="G67" i="39"/>
  <c r="G68" i="39"/>
  <c r="G69" i="39"/>
  <c r="G70" i="39"/>
  <c r="G71" i="39"/>
  <c r="G72" i="39"/>
  <c r="G73" i="39"/>
  <c r="G74" i="39"/>
  <c r="G75" i="39"/>
  <c r="G76" i="39"/>
  <c r="G77" i="39"/>
  <c r="G78" i="39"/>
  <c r="G79" i="39"/>
  <c r="G80" i="39"/>
  <c r="G81" i="39"/>
  <c r="G82" i="39"/>
  <c r="G83" i="39"/>
  <c r="G84" i="39"/>
  <c r="G85" i="39"/>
  <c r="G86" i="39"/>
  <c r="I86" i="39"/>
  <c r="H86" i="39"/>
  <c r="I85" i="39"/>
  <c r="H85" i="39"/>
  <c r="I84" i="39"/>
  <c r="H84" i="39"/>
  <c r="I83" i="39"/>
  <c r="H83" i="39"/>
  <c r="I82" i="39"/>
  <c r="H82" i="39"/>
  <c r="I81" i="39"/>
  <c r="H81" i="39"/>
  <c r="I80" i="39"/>
  <c r="H80" i="39"/>
  <c r="I79" i="39"/>
  <c r="H79" i="39"/>
  <c r="I78" i="39"/>
  <c r="H78" i="39"/>
  <c r="I77" i="39"/>
  <c r="H77" i="39"/>
  <c r="I76" i="39"/>
  <c r="H76" i="39"/>
  <c r="I75" i="39"/>
  <c r="H75" i="39"/>
  <c r="I74" i="39"/>
  <c r="H74" i="39"/>
  <c r="I73" i="39"/>
  <c r="H73" i="39"/>
  <c r="I72" i="39"/>
  <c r="H72" i="39"/>
  <c r="I71" i="39"/>
  <c r="H71" i="39"/>
  <c r="I70" i="39"/>
  <c r="H70" i="39"/>
  <c r="I69" i="39"/>
  <c r="H69" i="39"/>
  <c r="I68" i="39"/>
  <c r="H68" i="39"/>
  <c r="I67" i="39"/>
  <c r="H67" i="39"/>
  <c r="I66" i="39"/>
  <c r="H66" i="39"/>
  <c r="I65" i="39"/>
  <c r="H65" i="39"/>
  <c r="I64" i="39"/>
  <c r="H64" i="39"/>
  <c r="I63" i="39"/>
  <c r="H63" i="39"/>
  <c r="I62" i="39"/>
  <c r="H62" i="39"/>
  <c r="I61" i="39"/>
  <c r="H61" i="39"/>
  <c r="I60" i="39"/>
  <c r="H60" i="39"/>
  <c r="I59" i="39"/>
  <c r="H59" i="39"/>
  <c r="I58" i="39"/>
  <c r="H58" i="39"/>
  <c r="I57" i="39"/>
  <c r="H57" i="39"/>
  <c r="I56" i="39"/>
  <c r="H56" i="39"/>
  <c r="I53" i="39"/>
  <c r="F53" i="39"/>
  <c r="D53" i="39"/>
  <c r="D49" i="39"/>
  <c r="D8" i="39"/>
  <c r="F49" i="39"/>
  <c r="F8" i="39"/>
  <c r="E49" i="39"/>
  <c r="G47" i="39"/>
  <c r="G48" i="39"/>
  <c r="C49" i="39"/>
  <c r="C8" i="39"/>
  <c r="I48" i="39"/>
  <c r="H48" i="39"/>
  <c r="I47" i="39"/>
  <c r="H47" i="39"/>
  <c r="I44" i="39"/>
  <c r="F44" i="39"/>
  <c r="D44" i="39"/>
  <c r="D42" i="39"/>
  <c r="F42" i="39"/>
  <c r="F7" i="39"/>
  <c r="E42" i="39"/>
  <c r="E7" i="39"/>
  <c r="G38" i="39"/>
  <c r="G39" i="39"/>
  <c r="G40" i="39"/>
  <c r="G41" i="39"/>
  <c r="C42" i="39"/>
  <c r="C7" i="39"/>
  <c r="I41" i="39"/>
  <c r="H41" i="39"/>
  <c r="I40" i="39"/>
  <c r="H40" i="39"/>
  <c r="I39" i="39"/>
  <c r="H39" i="39"/>
  <c r="I38" i="39"/>
  <c r="H38" i="39"/>
  <c r="I35" i="39"/>
  <c r="F35" i="39"/>
  <c r="D35" i="39"/>
  <c r="F31" i="39"/>
  <c r="H31" i="39"/>
  <c r="G31" i="39"/>
  <c r="F30" i="39"/>
  <c r="H30" i="39"/>
  <c r="G30" i="39"/>
  <c r="F29" i="39"/>
  <c r="H29" i="39"/>
  <c r="G29" i="39"/>
  <c r="F27" i="39"/>
  <c r="D27" i="39"/>
  <c r="D25" i="39"/>
  <c r="D6" i="39"/>
  <c r="F25" i="39"/>
  <c r="E25" i="39"/>
  <c r="E6" i="39"/>
  <c r="G22" i="39"/>
  <c r="G23" i="39"/>
  <c r="G24" i="39"/>
  <c r="C25" i="39"/>
  <c r="C6" i="39"/>
  <c r="I24" i="39"/>
  <c r="H24" i="39"/>
  <c r="I23" i="39"/>
  <c r="H23" i="39"/>
  <c r="I22" i="39"/>
  <c r="H22" i="39"/>
  <c r="I19" i="39"/>
  <c r="F19" i="39"/>
  <c r="D19" i="39"/>
  <c r="H12" i="39"/>
  <c r="I3" i="39"/>
  <c r="F3" i="39"/>
  <c r="G56" i="41"/>
  <c r="G57" i="41"/>
  <c r="G58" i="41"/>
  <c r="G59" i="41"/>
  <c r="G60" i="41"/>
  <c r="G61" i="41"/>
  <c r="G62" i="41"/>
  <c r="G63" i="41"/>
  <c r="G64" i="41"/>
  <c r="G65" i="41"/>
  <c r="G66" i="41"/>
  <c r="G67" i="41"/>
  <c r="G68" i="41"/>
  <c r="G69" i="41"/>
  <c r="G70" i="41"/>
  <c r="G71" i="41"/>
  <c r="G72" i="41"/>
  <c r="G73" i="41"/>
  <c r="G74" i="41"/>
  <c r="G75" i="41"/>
  <c r="G76" i="41"/>
  <c r="G77" i="41"/>
  <c r="G78" i="41"/>
  <c r="G79" i="41"/>
  <c r="G80" i="41"/>
  <c r="G81" i="41"/>
  <c r="G82" i="41"/>
  <c r="G83" i="41"/>
  <c r="G84" i="41"/>
  <c r="G85" i="41"/>
  <c r="G86" i="41"/>
  <c r="I86" i="41"/>
  <c r="H86" i="41"/>
  <c r="I85" i="41"/>
  <c r="H85" i="41"/>
  <c r="I84" i="41"/>
  <c r="H84" i="41"/>
  <c r="I83" i="41"/>
  <c r="H83" i="41"/>
  <c r="I82" i="41"/>
  <c r="H82" i="41"/>
  <c r="I81" i="41"/>
  <c r="H81" i="41"/>
  <c r="I80" i="41"/>
  <c r="H80" i="41"/>
  <c r="I79" i="41"/>
  <c r="H79" i="41"/>
  <c r="I78" i="41"/>
  <c r="H78" i="41"/>
  <c r="I77" i="41"/>
  <c r="H77" i="41"/>
  <c r="I76" i="41"/>
  <c r="H76" i="41"/>
  <c r="I75" i="41"/>
  <c r="H75" i="41"/>
  <c r="I74" i="41"/>
  <c r="H74" i="41"/>
  <c r="I73" i="41"/>
  <c r="H73" i="41"/>
  <c r="I72" i="41"/>
  <c r="H72" i="41"/>
  <c r="I71" i="41"/>
  <c r="H71" i="41"/>
  <c r="I70" i="41"/>
  <c r="H70" i="41"/>
  <c r="I69" i="41"/>
  <c r="H69" i="41"/>
  <c r="I68" i="41"/>
  <c r="H68" i="41"/>
  <c r="I67" i="41"/>
  <c r="H67" i="41"/>
  <c r="I66" i="41"/>
  <c r="H66" i="41"/>
  <c r="I65" i="41"/>
  <c r="H65" i="41"/>
  <c r="I64" i="41"/>
  <c r="H64" i="41"/>
  <c r="I63" i="41"/>
  <c r="H63" i="41"/>
  <c r="I62" i="41"/>
  <c r="H62" i="41"/>
  <c r="I61" i="41"/>
  <c r="H61" i="41"/>
  <c r="I60" i="41"/>
  <c r="H60" i="41"/>
  <c r="I59" i="41"/>
  <c r="H59" i="41"/>
  <c r="I58" i="41"/>
  <c r="H58" i="41"/>
  <c r="I57" i="41"/>
  <c r="H57" i="41"/>
  <c r="I56" i="41"/>
  <c r="H56" i="41"/>
  <c r="I53" i="41"/>
  <c r="F53" i="41"/>
  <c r="D53" i="41"/>
  <c r="D49" i="41"/>
  <c r="D8" i="41"/>
  <c r="F49" i="41"/>
  <c r="F8" i="41"/>
  <c r="E49" i="41"/>
  <c r="G47" i="41"/>
  <c r="G48" i="41"/>
  <c r="C49" i="41"/>
  <c r="C8" i="41"/>
  <c r="I48" i="41"/>
  <c r="H48" i="41"/>
  <c r="I47" i="41"/>
  <c r="H47" i="41"/>
  <c r="I44" i="41"/>
  <c r="F44" i="41"/>
  <c r="D44" i="41"/>
  <c r="D42" i="41"/>
  <c r="D7" i="41"/>
  <c r="F42" i="41"/>
  <c r="E42" i="41"/>
  <c r="G38" i="41"/>
  <c r="G39" i="41"/>
  <c r="G40" i="41"/>
  <c r="G41" i="41"/>
  <c r="C42" i="41"/>
  <c r="C7" i="41"/>
  <c r="I41" i="41"/>
  <c r="H41" i="41"/>
  <c r="I40" i="41"/>
  <c r="H40" i="41"/>
  <c r="I39" i="41"/>
  <c r="H39" i="41"/>
  <c r="I38" i="41"/>
  <c r="H38" i="41"/>
  <c r="I35" i="41"/>
  <c r="F35" i="41"/>
  <c r="D35" i="41"/>
  <c r="F31" i="41"/>
  <c r="H31" i="41"/>
  <c r="G31" i="41"/>
  <c r="F30" i="41"/>
  <c r="H30" i="41"/>
  <c r="G30" i="41"/>
  <c r="F29" i="41"/>
  <c r="H29" i="41"/>
  <c r="G29" i="41"/>
  <c r="F27" i="41"/>
  <c r="D27" i="41"/>
  <c r="D25" i="41"/>
  <c r="D6" i="41"/>
  <c r="F25" i="41"/>
  <c r="E25" i="41"/>
  <c r="G22" i="41"/>
  <c r="G23" i="41"/>
  <c r="G24" i="41"/>
  <c r="C25" i="41"/>
  <c r="I24" i="41"/>
  <c r="H24" i="41"/>
  <c r="I23" i="41"/>
  <c r="H23" i="41"/>
  <c r="I22" i="41"/>
  <c r="H22" i="41"/>
  <c r="I19" i="41"/>
  <c r="F19" i="41"/>
  <c r="D19" i="41"/>
  <c r="E6" i="41"/>
  <c r="E8" i="41"/>
  <c r="C6" i="41"/>
  <c r="H12" i="41"/>
  <c r="I3" i="41"/>
  <c r="F3" i="41"/>
  <c r="G56" i="42"/>
  <c r="G57" i="42"/>
  <c r="G58" i="42"/>
  <c r="G59" i="42"/>
  <c r="G60" i="42"/>
  <c r="G61" i="42"/>
  <c r="G62" i="42"/>
  <c r="G63" i="42"/>
  <c r="G64" i="42"/>
  <c r="G65" i="42"/>
  <c r="G66" i="42"/>
  <c r="G67" i="42"/>
  <c r="G74" i="42"/>
  <c r="G75" i="42"/>
  <c r="G76" i="42"/>
  <c r="G77" i="42"/>
  <c r="G78" i="42"/>
  <c r="G79" i="42"/>
  <c r="G80" i="42"/>
  <c r="G81" i="42"/>
  <c r="G82" i="42"/>
  <c r="G83" i="42"/>
  <c r="G84" i="42"/>
  <c r="G85" i="42"/>
  <c r="G86" i="42"/>
  <c r="I86" i="42"/>
  <c r="H86" i="42"/>
  <c r="I85" i="42"/>
  <c r="H85" i="42"/>
  <c r="I84" i="42"/>
  <c r="H84" i="42"/>
  <c r="I83" i="42"/>
  <c r="H83" i="42"/>
  <c r="I82" i="42"/>
  <c r="H82" i="42"/>
  <c r="I81" i="42"/>
  <c r="H81" i="42"/>
  <c r="I80" i="42"/>
  <c r="H80" i="42"/>
  <c r="I79" i="42"/>
  <c r="H79" i="42"/>
  <c r="I78" i="42"/>
  <c r="H78" i="42"/>
  <c r="I77" i="42"/>
  <c r="H77" i="42"/>
  <c r="I76" i="42"/>
  <c r="H76" i="42"/>
  <c r="I75" i="42"/>
  <c r="H75" i="42"/>
  <c r="I74" i="42"/>
  <c r="H74" i="42"/>
  <c r="I73" i="42"/>
  <c r="H73" i="42"/>
  <c r="I72" i="42"/>
  <c r="H72" i="42"/>
  <c r="I71" i="42"/>
  <c r="H71" i="42"/>
  <c r="I70" i="42"/>
  <c r="H70" i="42"/>
  <c r="I69" i="42"/>
  <c r="H69" i="42"/>
  <c r="I68" i="42"/>
  <c r="H68" i="42"/>
  <c r="I67" i="42"/>
  <c r="H67" i="42"/>
  <c r="I66" i="42"/>
  <c r="H66" i="42"/>
  <c r="I65" i="42"/>
  <c r="H65" i="42"/>
  <c r="I64" i="42"/>
  <c r="H64" i="42"/>
  <c r="I63" i="42"/>
  <c r="H63" i="42"/>
  <c r="I62" i="42"/>
  <c r="H62" i="42"/>
  <c r="I61" i="42"/>
  <c r="H61" i="42"/>
  <c r="I60" i="42"/>
  <c r="H60" i="42"/>
  <c r="I59" i="42"/>
  <c r="H59" i="42"/>
  <c r="I58" i="42"/>
  <c r="H58" i="42"/>
  <c r="I57" i="42"/>
  <c r="H57" i="42"/>
  <c r="I56" i="42"/>
  <c r="H56" i="42"/>
  <c r="I53" i="42"/>
  <c r="F53" i="42"/>
  <c r="D53" i="42"/>
  <c r="D49" i="42"/>
  <c r="D8" i="42"/>
  <c r="F49" i="42"/>
  <c r="E49" i="42"/>
  <c r="E8" i="42"/>
  <c r="G47" i="42"/>
  <c r="G48" i="42"/>
  <c r="G49" i="42"/>
  <c r="C49" i="42"/>
  <c r="I48" i="42"/>
  <c r="H48" i="42"/>
  <c r="I47" i="42"/>
  <c r="H47" i="42"/>
  <c r="I44" i="42"/>
  <c r="F44" i="42"/>
  <c r="D44" i="42"/>
  <c r="E42" i="42"/>
  <c r="E7" i="42"/>
  <c r="G39" i="42"/>
  <c r="G40" i="42"/>
  <c r="G41" i="42"/>
  <c r="C42" i="42"/>
  <c r="C7" i="42"/>
  <c r="I41" i="42"/>
  <c r="H41" i="42"/>
  <c r="I40" i="42"/>
  <c r="H40" i="42"/>
  <c r="I38" i="42"/>
  <c r="H38" i="42"/>
  <c r="I35" i="42"/>
  <c r="F35" i="42"/>
  <c r="D35" i="42"/>
  <c r="F31" i="42"/>
  <c r="H31" i="42"/>
  <c r="G31" i="42"/>
  <c r="F30" i="42"/>
  <c r="H30" i="42"/>
  <c r="G30" i="42"/>
  <c r="F29" i="42"/>
  <c r="H29" i="42"/>
  <c r="G29" i="42"/>
  <c r="F27" i="42"/>
  <c r="D27" i="42"/>
  <c r="D25" i="42"/>
  <c r="F25" i="42"/>
  <c r="E25" i="42"/>
  <c r="E6" i="42"/>
  <c r="G22" i="42"/>
  <c r="G23" i="42"/>
  <c r="G24" i="42"/>
  <c r="C25" i="42"/>
  <c r="C6" i="42"/>
  <c r="I24" i="42"/>
  <c r="H24" i="42"/>
  <c r="I23" i="42"/>
  <c r="H23" i="42"/>
  <c r="I22" i="42"/>
  <c r="H22" i="42"/>
  <c r="I19" i="42"/>
  <c r="F19" i="42"/>
  <c r="D19" i="42"/>
  <c r="D6" i="42"/>
  <c r="C8" i="42"/>
  <c r="H12" i="42"/>
  <c r="I3" i="42"/>
  <c r="F3" i="42"/>
  <c r="H87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I86" i="44"/>
  <c r="H86" i="44"/>
  <c r="I85" i="44"/>
  <c r="H85" i="44"/>
  <c r="I84" i="44"/>
  <c r="H84" i="44"/>
  <c r="I83" i="44"/>
  <c r="H83" i="44"/>
  <c r="I82" i="44"/>
  <c r="H82" i="44"/>
  <c r="I81" i="44"/>
  <c r="H81" i="44"/>
  <c r="I80" i="44"/>
  <c r="H80" i="44"/>
  <c r="I79" i="44"/>
  <c r="H79" i="44"/>
  <c r="I78" i="44"/>
  <c r="H78" i="44"/>
  <c r="I77" i="44"/>
  <c r="H77" i="44"/>
  <c r="I76" i="44"/>
  <c r="H76" i="44"/>
  <c r="I75" i="44"/>
  <c r="H75" i="44"/>
  <c r="I74" i="44"/>
  <c r="H74" i="44"/>
  <c r="I73" i="44"/>
  <c r="H73" i="44"/>
  <c r="I72" i="44"/>
  <c r="H72" i="44"/>
  <c r="I71" i="44"/>
  <c r="H71" i="44"/>
  <c r="I70" i="44"/>
  <c r="H70" i="44"/>
  <c r="I69" i="44"/>
  <c r="H69" i="44"/>
  <c r="I68" i="44"/>
  <c r="H68" i="44"/>
  <c r="I67" i="44"/>
  <c r="H67" i="44"/>
  <c r="I66" i="44"/>
  <c r="H66" i="44"/>
  <c r="I65" i="44"/>
  <c r="H65" i="44"/>
  <c r="I64" i="44"/>
  <c r="H64" i="44"/>
  <c r="I63" i="44"/>
  <c r="H63" i="44"/>
  <c r="I62" i="44"/>
  <c r="H62" i="44"/>
  <c r="I61" i="44"/>
  <c r="H61" i="44"/>
  <c r="I60" i="44"/>
  <c r="H60" i="44"/>
  <c r="I59" i="44"/>
  <c r="H59" i="44"/>
  <c r="I58" i="44"/>
  <c r="H58" i="44"/>
  <c r="I57" i="44"/>
  <c r="H57" i="44"/>
  <c r="I56" i="44"/>
  <c r="H56" i="44"/>
  <c r="I53" i="44"/>
  <c r="F53" i="44"/>
  <c r="D53" i="44"/>
  <c r="D49" i="44"/>
  <c r="E49" i="44"/>
  <c r="G47" i="44"/>
  <c r="G48" i="44"/>
  <c r="C49" i="44"/>
  <c r="I48" i="44"/>
  <c r="H48" i="44"/>
  <c r="I47" i="44"/>
  <c r="H47" i="44"/>
  <c r="I44" i="44"/>
  <c r="F44" i="44"/>
  <c r="D44" i="44"/>
  <c r="D42" i="44"/>
  <c r="E42" i="44"/>
  <c r="G38" i="44"/>
  <c r="G39" i="44"/>
  <c r="G40" i="44"/>
  <c r="G41" i="44"/>
  <c r="C42" i="44"/>
  <c r="C7" i="44"/>
  <c r="I41" i="44"/>
  <c r="H41" i="44"/>
  <c r="I40" i="44"/>
  <c r="H40" i="44"/>
  <c r="I39" i="44"/>
  <c r="H39" i="44"/>
  <c r="I38" i="44"/>
  <c r="H38" i="44"/>
  <c r="I35" i="44"/>
  <c r="F35" i="44"/>
  <c r="D35" i="44"/>
  <c r="F31" i="44"/>
  <c r="H31" i="44"/>
  <c r="G31" i="44"/>
  <c r="F30" i="44"/>
  <c r="H30" i="44"/>
  <c r="G30" i="44"/>
  <c r="F29" i="44"/>
  <c r="H29" i="44"/>
  <c r="G29" i="44"/>
  <c r="F27" i="44"/>
  <c r="D27" i="44"/>
  <c r="D25" i="44"/>
  <c r="D6" i="44"/>
  <c r="E25" i="44"/>
  <c r="G22" i="44"/>
  <c r="G23" i="44"/>
  <c r="G24" i="44"/>
  <c r="C25" i="44"/>
  <c r="C6" i="44"/>
  <c r="I24" i="44"/>
  <c r="H24" i="44"/>
  <c r="I23" i="44"/>
  <c r="H23" i="44"/>
  <c r="I22" i="44"/>
  <c r="H22" i="44"/>
  <c r="I19" i="44"/>
  <c r="F19" i="44"/>
  <c r="D19" i="44"/>
  <c r="C8" i="44"/>
  <c r="H12" i="44"/>
  <c r="I3" i="44"/>
  <c r="F3" i="44"/>
  <c r="G56" i="43"/>
  <c r="G57" i="43"/>
  <c r="G58" i="43"/>
  <c r="G59" i="43"/>
  <c r="G60" i="43"/>
  <c r="G61" i="43"/>
  <c r="G62" i="43"/>
  <c r="G63" i="43"/>
  <c r="G64" i="43"/>
  <c r="G65" i="43"/>
  <c r="G66" i="43"/>
  <c r="G67" i="43"/>
  <c r="G68" i="43"/>
  <c r="G69" i="43"/>
  <c r="G70" i="43"/>
  <c r="G71" i="43"/>
  <c r="G72" i="43"/>
  <c r="G73" i="43"/>
  <c r="G74" i="43"/>
  <c r="G75" i="43"/>
  <c r="G76" i="43"/>
  <c r="G77" i="43"/>
  <c r="G78" i="43"/>
  <c r="G79" i="43"/>
  <c r="G80" i="43"/>
  <c r="G81" i="43"/>
  <c r="G82" i="43"/>
  <c r="G83" i="43"/>
  <c r="G84" i="43"/>
  <c r="G85" i="43"/>
  <c r="G86" i="43"/>
  <c r="I86" i="43"/>
  <c r="H86" i="43"/>
  <c r="I85" i="43"/>
  <c r="H85" i="43"/>
  <c r="I84" i="43"/>
  <c r="H84" i="43"/>
  <c r="I83" i="43"/>
  <c r="H83" i="43"/>
  <c r="I82" i="43"/>
  <c r="H82" i="43"/>
  <c r="I81" i="43"/>
  <c r="H81" i="43"/>
  <c r="I80" i="43"/>
  <c r="H80" i="43"/>
  <c r="I79" i="43"/>
  <c r="H79" i="43"/>
  <c r="I78" i="43"/>
  <c r="H78" i="43"/>
  <c r="I77" i="43"/>
  <c r="H77" i="43"/>
  <c r="I76" i="43"/>
  <c r="H76" i="43"/>
  <c r="I75" i="43"/>
  <c r="H75" i="43"/>
  <c r="I74" i="43"/>
  <c r="H74" i="43"/>
  <c r="I73" i="43"/>
  <c r="H73" i="43"/>
  <c r="I72" i="43"/>
  <c r="H72" i="43"/>
  <c r="I71" i="43"/>
  <c r="H71" i="43"/>
  <c r="I70" i="43"/>
  <c r="H70" i="43"/>
  <c r="I69" i="43"/>
  <c r="H69" i="43"/>
  <c r="I68" i="43"/>
  <c r="H68" i="43"/>
  <c r="I67" i="43"/>
  <c r="H67" i="43"/>
  <c r="I66" i="43"/>
  <c r="H66" i="43"/>
  <c r="I65" i="43"/>
  <c r="H65" i="43"/>
  <c r="I64" i="43"/>
  <c r="H64" i="43"/>
  <c r="I63" i="43"/>
  <c r="H63" i="43"/>
  <c r="I62" i="43"/>
  <c r="H62" i="43"/>
  <c r="I61" i="43"/>
  <c r="H61" i="43"/>
  <c r="I60" i="43"/>
  <c r="H60" i="43"/>
  <c r="I59" i="43"/>
  <c r="H59" i="43"/>
  <c r="I58" i="43"/>
  <c r="H58" i="43"/>
  <c r="I57" i="43"/>
  <c r="H57" i="43"/>
  <c r="I56" i="43"/>
  <c r="H56" i="43"/>
  <c r="I53" i="43"/>
  <c r="F53" i="43"/>
  <c r="D53" i="43"/>
  <c r="D49" i="43"/>
  <c r="F49" i="43"/>
  <c r="F8" i="43"/>
  <c r="E49" i="43"/>
  <c r="G47" i="43"/>
  <c r="G48" i="43"/>
  <c r="C49" i="43"/>
  <c r="C8" i="43"/>
  <c r="I48" i="43"/>
  <c r="H48" i="43"/>
  <c r="I47" i="43"/>
  <c r="H47" i="43"/>
  <c r="I44" i="43"/>
  <c r="F44" i="43"/>
  <c r="D44" i="43"/>
  <c r="D42" i="43"/>
  <c r="D7" i="43"/>
  <c r="F42" i="43"/>
  <c r="F7" i="43"/>
  <c r="E42" i="43"/>
  <c r="G38" i="43"/>
  <c r="G39" i="43"/>
  <c r="G40" i="43"/>
  <c r="G41" i="43"/>
  <c r="C42" i="43"/>
  <c r="C7" i="43"/>
  <c r="I41" i="43"/>
  <c r="H41" i="43"/>
  <c r="I40" i="43"/>
  <c r="H40" i="43"/>
  <c r="I39" i="43"/>
  <c r="H39" i="43"/>
  <c r="I38" i="43"/>
  <c r="H38" i="43"/>
  <c r="I35" i="43"/>
  <c r="F35" i="43"/>
  <c r="D35" i="43"/>
  <c r="F31" i="43"/>
  <c r="H31" i="43"/>
  <c r="G31" i="43"/>
  <c r="F30" i="43"/>
  <c r="H30" i="43"/>
  <c r="G30" i="43"/>
  <c r="F29" i="43"/>
  <c r="H29" i="43"/>
  <c r="G29" i="43"/>
  <c r="F27" i="43"/>
  <c r="D27" i="43"/>
  <c r="D25" i="43"/>
  <c r="F25" i="43"/>
  <c r="F6" i="43"/>
  <c r="E25" i="43"/>
  <c r="E6" i="43"/>
  <c r="G22" i="43"/>
  <c r="G23" i="43"/>
  <c r="G24" i="43"/>
  <c r="C25" i="43"/>
  <c r="C6" i="43"/>
  <c r="I24" i="43"/>
  <c r="H24" i="43"/>
  <c r="I23" i="43"/>
  <c r="H23" i="43"/>
  <c r="I22" i="43"/>
  <c r="H22" i="43"/>
  <c r="I19" i="43"/>
  <c r="F19" i="43"/>
  <c r="D19" i="43"/>
  <c r="H12" i="43"/>
  <c r="I3" i="43"/>
  <c r="F3" i="43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3" i="2"/>
  <c r="F53" i="2"/>
  <c r="D53" i="2"/>
  <c r="D49" i="2"/>
  <c r="D8" i="2"/>
  <c r="F49" i="2"/>
  <c r="G47" i="2"/>
  <c r="G48" i="2"/>
  <c r="I48" i="2"/>
  <c r="H48" i="2"/>
  <c r="I47" i="2"/>
  <c r="H47" i="2"/>
  <c r="I44" i="2"/>
  <c r="F44" i="2"/>
  <c r="D44" i="2"/>
  <c r="D42" i="2"/>
  <c r="F42" i="2"/>
  <c r="F7" i="2"/>
  <c r="G38" i="2"/>
  <c r="G39" i="2"/>
  <c r="G40" i="2"/>
  <c r="G41" i="2"/>
  <c r="I41" i="2"/>
  <c r="H41" i="2"/>
  <c r="I40" i="2"/>
  <c r="H40" i="2"/>
  <c r="I39" i="2"/>
  <c r="H39" i="2"/>
  <c r="I38" i="2"/>
  <c r="H38" i="2"/>
  <c r="I35" i="2"/>
  <c r="F35" i="2"/>
  <c r="D35" i="2"/>
  <c r="F31" i="2"/>
  <c r="G31" i="2"/>
  <c r="F30" i="2"/>
  <c r="G30" i="2"/>
  <c r="F29" i="2"/>
  <c r="G29" i="2"/>
  <c r="F27" i="2"/>
  <c r="D27" i="2"/>
  <c r="D25" i="2"/>
  <c r="F25" i="2"/>
  <c r="F6" i="2"/>
  <c r="G22" i="2"/>
  <c r="G23" i="2"/>
  <c r="G24" i="2"/>
  <c r="I24" i="2"/>
  <c r="H24" i="2"/>
  <c r="I23" i="2"/>
  <c r="H23" i="2"/>
  <c r="I22" i="2"/>
  <c r="H22" i="2"/>
  <c r="I19" i="2"/>
  <c r="F19" i="2"/>
  <c r="D19" i="2"/>
  <c r="H12" i="2"/>
  <c r="I3" i="2"/>
  <c r="F3" i="2"/>
  <c r="V31" i="83"/>
  <c r="V59" i="83"/>
  <c r="U31" i="83"/>
  <c r="U59" i="83"/>
  <c r="T31" i="83"/>
  <c r="T59" i="83"/>
  <c r="S31" i="83"/>
  <c r="S59" i="83"/>
  <c r="R31" i="83"/>
  <c r="R59" i="83"/>
  <c r="Q31" i="83"/>
  <c r="Q59" i="83"/>
  <c r="P31" i="83"/>
  <c r="P59" i="83"/>
  <c r="O31" i="83"/>
  <c r="O59" i="83"/>
  <c r="N31" i="83"/>
  <c r="N59" i="83"/>
  <c r="M31" i="83"/>
  <c r="M59" i="83"/>
  <c r="L31" i="83"/>
  <c r="L59" i="83"/>
  <c r="K31" i="83"/>
  <c r="K59" i="83"/>
  <c r="J31" i="83"/>
  <c r="J59" i="83"/>
  <c r="I31" i="83"/>
  <c r="I59" i="83"/>
  <c r="H31" i="83"/>
  <c r="H59" i="83"/>
  <c r="G31" i="83"/>
  <c r="G59" i="83"/>
  <c r="F31" i="83"/>
  <c r="F59" i="83"/>
  <c r="E31" i="83"/>
  <c r="E59" i="83"/>
  <c r="D31" i="83"/>
  <c r="D59" i="83"/>
  <c r="C31" i="83"/>
  <c r="C59" i="83"/>
  <c r="B31" i="83"/>
  <c r="B59" i="83"/>
  <c r="B27" i="83"/>
  <c r="C27" i="83"/>
  <c r="D27" i="83"/>
  <c r="E27" i="83"/>
  <c r="F27" i="83"/>
  <c r="G27" i="83"/>
  <c r="H27" i="83"/>
  <c r="I27" i="83"/>
  <c r="J27" i="83"/>
  <c r="K27" i="83"/>
  <c r="L27" i="83"/>
  <c r="M27" i="83"/>
  <c r="N27" i="83"/>
  <c r="O27" i="83"/>
  <c r="P27" i="83"/>
  <c r="Q27" i="83"/>
  <c r="R27" i="83"/>
  <c r="S27" i="83"/>
  <c r="T27" i="83"/>
  <c r="U27" i="83"/>
  <c r="V32" i="83"/>
  <c r="C10" i="2"/>
  <c r="B55" i="83"/>
  <c r="C55" i="83"/>
  <c r="D55" i="83"/>
  <c r="E55" i="83"/>
  <c r="F55" i="83"/>
  <c r="G55" i="83"/>
  <c r="H55" i="83"/>
  <c r="I55" i="83"/>
  <c r="J55" i="83"/>
  <c r="K55" i="83"/>
  <c r="L55" i="83"/>
  <c r="M55" i="83"/>
  <c r="N55" i="83"/>
  <c r="O55" i="83"/>
  <c r="P55" i="83"/>
  <c r="Q55" i="83"/>
  <c r="R55" i="83"/>
  <c r="S55" i="83"/>
  <c r="T55" i="83"/>
  <c r="U55" i="83"/>
  <c r="B60" i="83"/>
  <c r="C60" i="83"/>
  <c r="D60" i="83"/>
  <c r="E60" i="83"/>
  <c r="F60" i="83"/>
  <c r="G60" i="83"/>
  <c r="H60" i="83"/>
  <c r="I60" i="83"/>
  <c r="J60" i="83"/>
  <c r="K60" i="83"/>
  <c r="L60" i="83"/>
  <c r="M60" i="83"/>
  <c r="N60" i="83"/>
  <c r="O60" i="83"/>
  <c r="P60" i="83"/>
  <c r="Q60" i="83"/>
  <c r="R60" i="83"/>
  <c r="S60" i="83"/>
  <c r="T60" i="83"/>
  <c r="U60" i="83"/>
  <c r="B61" i="83"/>
  <c r="C61" i="83"/>
  <c r="D61" i="83"/>
  <c r="E61" i="83"/>
  <c r="F61" i="83"/>
  <c r="G61" i="83"/>
  <c r="H61" i="83"/>
  <c r="I61" i="83"/>
  <c r="J61" i="83"/>
  <c r="K61" i="83"/>
  <c r="L61" i="83"/>
  <c r="M61" i="83"/>
  <c r="N61" i="83"/>
  <c r="O61" i="83"/>
  <c r="P61" i="83"/>
  <c r="Q61" i="83"/>
  <c r="R61" i="83"/>
  <c r="S61" i="83"/>
  <c r="T61" i="83"/>
  <c r="U61" i="83"/>
  <c r="B62" i="83"/>
  <c r="C62" i="83"/>
  <c r="D62" i="83"/>
  <c r="E62" i="83"/>
  <c r="F62" i="83"/>
  <c r="G62" i="83"/>
  <c r="H62" i="83"/>
  <c r="I62" i="83"/>
  <c r="J62" i="83"/>
  <c r="K62" i="83"/>
  <c r="L62" i="83"/>
  <c r="M62" i="83"/>
  <c r="N62" i="83"/>
  <c r="O62" i="83"/>
  <c r="P62" i="83"/>
  <c r="Q62" i="83"/>
  <c r="R62" i="83"/>
  <c r="S62" i="83"/>
  <c r="T62" i="83"/>
  <c r="U62" i="83"/>
  <c r="B63" i="83"/>
  <c r="C63" i="83"/>
  <c r="D63" i="83"/>
  <c r="E63" i="83"/>
  <c r="F63" i="83"/>
  <c r="G63" i="83"/>
  <c r="H63" i="83"/>
  <c r="I63" i="83"/>
  <c r="J63" i="83"/>
  <c r="K63" i="83"/>
  <c r="L63" i="83"/>
  <c r="M63" i="83"/>
  <c r="N63" i="83"/>
  <c r="O63" i="83"/>
  <c r="P63" i="83"/>
  <c r="Q63" i="83"/>
  <c r="R63" i="83"/>
  <c r="S63" i="83"/>
  <c r="T63" i="83"/>
  <c r="U63" i="83"/>
  <c r="B64" i="83"/>
  <c r="C64" i="83"/>
  <c r="D64" i="83"/>
  <c r="E64" i="83"/>
  <c r="F64" i="83"/>
  <c r="G64" i="83"/>
  <c r="H64" i="83"/>
  <c r="I64" i="83"/>
  <c r="J64" i="83"/>
  <c r="K64" i="83"/>
  <c r="L64" i="83"/>
  <c r="M64" i="83"/>
  <c r="N64" i="83"/>
  <c r="O64" i="83"/>
  <c r="P64" i="83"/>
  <c r="Q64" i="83"/>
  <c r="R64" i="83"/>
  <c r="S64" i="83"/>
  <c r="T64" i="83"/>
  <c r="U64" i="83"/>
  <c r="B65" i="83"/>
  <c r="C65" i="83"/>
  <c r="D65" i="83"/>
  <c r="E65" i="83"/>
  <c r="F65" i="83"/>
  <c r="G65" i="83"/>
  <c r="H65" i="83"/>
  <c r="I65" i="83"/>
  <c r="J65" i="83"/>
  <c r="K65" i="83"/>
  <c r="L65" i="83"/>
  <c r="M65" i="83"/>
  <c r="N65" i="83"/>
  <c r="O65" i="83"/>
  <c r="P65" i="83"/>
  <c r="Q65" i="83"/>
  <c r="R65" i="83"/>
  <c r="S65" i="83"/>
  <c r="T65" i="83"/>
  <c r="U65" i="83"/>
  <c r="B66" i="83"/>
  <c r="C66" i="83"/>
  <c r="D66" i="83"/>
  <c r="E66" i="83"/>
  <c r="F66" i="83"/>
  <c r="G66" i="83"/>
  <c r="H66" i="83"/>
  <c r="I66" i="83"/>
  <c r="J66" i="83"/>
  <c r="K66" i="83"/>
  <c r="L66" i="83"/>
  <c r="M66" i="83"/>
  <c r="N66" i="83"/>
  <c r="O66" i="83"/>
  <c r="P66" i="83"/>
  <c r="Q66" i="83"/>
  <c r="R66" i="83"/>
  <c r="S66" i="83"/>
  <c r="T66" i="83"/>
  <c r="U66" i="83"/>
  <c r="B67" i="83"/>
  <c r="C67" i="83"/>
  <c r="D67" i="83"/>
  <c r="E67" i="83"/>
  <c r="F67" i="83"/>
  <c r="G67" i="83"/>
  <c r="H67" i="83"/>
  <c r="I67" i="83"/>
  <c r="J67" i="83"/>
  <c r="K67" i="83"/>
  <c r="L67" i="83"/>
  <c r="M67" i="83"/>
  <c r="N67" i="83"/>
  <c r="O67" i="83"/>
  <c r="P67" i="83"/>
  <c r="Q67" i="83"/>
  <c r="R67" i="83"/>
  <c r="S67" i="83"/>
  <c r="T67" i="83"/>
  <c r="U67" i="83"/>
  <c r="B68" i="83"/>
  <c r="C68" i="83"/>
  <c r="D68" i="83"/>
  <c r="E68" i="83"/>
  <c r="F68" i="83"/>
  <c r="G68" i="83"/>
  <c r="H68" i="83"/>
  <c r="I68" i="83"/>
  <c r="J68" i="83"/>
  <c r="K68" i="83"/>
  <c r="L68" i="83"/>
  <c r="M68" i="83"/>
  <c r="N68" i="83"/>
  <c r="O68" i="83"/>
  <c r="P68" i="83"/>
  <c r="Q68" i="83"/>
  <c r="R68" i="83"/>
  <c r="S68" i="83"/>
  <c r="T68" i="83"/>
  <c r="U68" i="83"/>
  <c r="B69" i="83"/>
  <c r="C69" i="83"/>
  <c r="D69" i="83"/>
  <c r="E69" i="83"/>
  <c r="F69" i="83"/>
  <c r="G69" i="83"/>
  <c r="H69" i="83"/>
  <c r="I69" i="83"/>
  <c r="J69" i="83"/>
  <c r="K69" i="83"/>
  <c r="L69" i="83"/>
  <c r="M69" i="83"/>
  <c r="N69" i="83"/>
  <c r="O69" i="83"/>
  <c r="P69" i="83"/>
  <c r="Q69" i="83"/>
  <c r="R69" i="83"/>
  <c r="S69" i="83"/>
  <c r="T69" i="83"/>
  <c r="U69" i="83"/>
  <c r="B70" i="83"/>
  <c r="C70" i="83"/>
  <c r="D70" i="83"/>
  <c r="E70" i="83"/>
  <c r="F70" i="83"/>
  <c r="G70" i="83"/>
  <c r="H70" i="83"/>
  <c r="I70" i="83"/>
  <c r="J70" i="83"/>
  <c r="K70" i="83"/>
  <c r="L70" i="83"/>
  <c r="M70" i="83"/>
  <c r="N70" i="83"/>
  <c r="O70" i="83"/>
  <c r="P70" i="83"/>
  <c r="Q70" i="83"/>
  <c r="R70" i="83"/>
  <c r="S70" i="83"/>
  <c r="T70" i="83"/>
  <c r="U70" i="83"/>
  <c r="B71" i="83"/>
  <c r="C71" i="83"/>
  <c r="D71" i="83"/>
  <c r="E71" i="83"/>
  <c r="F71" i="83"/>
  <c r="G71" i="83"/>
  <c r="H71" i="83"/>
  <c r="I71" i="83"/>
  <c r="J71" i="83"/>
  <c r="K71" i="83"/>
  <c r="L71" i="83"/>
  <c r="M71" i="83"/>
  <c r="N71" i="83"/>
  <c r="O71" i="83"/>
  <c r="P71" i="83"/>
  <c r="Q71" i="83"/>
  <c r="R71" i="83"/>
  <c r="S71" i="83"/>
  <c r="T71" i="83"/>
  <c r="U71" i="83"/>
  <c r="B72" i="83"/>
  <c r="C72" i="83"/>
  <c r="D72" i="83"/>
  <c r="E72" i="83"/>
  <c r="F72" i="83"/>
  <c r="G72" i="83"/>
  <c r="H72" i="83"/>
  <c r="I72" i="83"/>
  <c r="J72" i="83"/>
  <c r="K72" i="83"/>
  <c r="L72" i="83"/>
  <c r="M72" i="83"/>
  <c r="N72" i="83"/>
  <c r="O72" i="83"/>
  <c r="P72" i="83"/>
  <c r="Q72" i="83"/>
  <c r="R72" i="83"/>
  <c r="S72" i="83"/>
  <c r="T72" i="83"/>
  <c r="U72" i="83"/>
  <c r="B73" i="83"/>
  <c r="C73" i="83"/>
  <c r="D73" i="83"/>
  <c r="E73" i="83"/>
  <c r="F73" i="83"/>
  <c r="G73" i="83"/>
  <c r="H73" i="83"/>
  <c r="I73" i="83"/>
  <c r="J73" i="83"/>
  <c r="K73" i="83"/>
  <c r="L73" i="83"/>
  <c r="M73" i="83"/>
  <c r="N73" i="83"/>
  <c r="O73" i="83"/>
  <c r="P73" i="83"/>
  <c r="Q73" i="83"/>
  <c r="R73" i="83"/>
  <c r="S73" i="83"/>
  <c r="T73" i="83"/>
  <c r="U73" i="83"/>
  <c r="B74" i="83"/>
  <c r="C74" i="83"/>
  <c r="D74" i="83"/>
  <c r="E74" i="83"/>
  <c r="F74" i="83"/>
  <c r="G74" i="83"/>
  <c r="H74" i="83"/>
  <c r="I74" i="83"/>
  <c r="J74" i="83"/>
  <c r="K74" i="83"/>
  <c r="L74" i="83"/>
  <c r="M74" i="83"/>
  <c r="N74" i="83"/>
  <c r="O74" i="83"/>
  <c r="P74" i="83"/>
  <c r="Q74" i="83"/>
  <c r="R74" i="83"/>
  <c r="S74" i="83"/>
  <c r="T74" i="83"/>
  <c r="U74" i="83"/>
  <c r="B75" i="83"/>
  <c r="C75" i="83"/>
  <c r="D75" i="83"/>
  <c r="E75" i="83"/>
  <c r="F75" i="83"/>
  <c r="G75" i="83"/>
  <c r="H75" i="83"/>
  <c r="I75" i="83"/>
  <c r="J75" i="83"/>
  <c r="K75" i="83"/>
  <c r="L75" i="83"/>
  <c r="M75" i="83"/>
  <c r="N75" i="83"/>
  <c r="O75" i="83"/>
  <c r="P75" i="83"/>
  <c r="Q75" i="83"/>
  <c r="R75" i="83"/>
  <c r="S75" i="83"/>
  <c r="T75" i="83"/>
  <c r="U75" i="83"/>
  <c r="B76" i="83"/>
  <c r="C76" i="83"/>
  <c r="D76" i="83"/>
  <c r="E76" i="83"/>
  <c r="F76" i="83"/>
  <c r="G76" i="83"/>
  <c r="H76" i="83"/>
  <c r="I76" i="83"/>
  <c r="J76" i="83"/>
  <c r="K76" i="83"/>
  <c r="L76" i="83"/>
  <c r="M76" i="83"/>
  <c r="N76" i="83"/>
  <c r="O76" i="83"/>
  <c r="P76" i="83"/>
  <c r="Q76" i="83"/>
  <c r="R76" i="83"/>
  <c r="S76" i="83"/>
  <c r="T76" i="83"/>
  <c r="U76" i="83"/>
  <c r="B77" i="83"/>
  <c r="C77" i="83"/>
  <c r="D77" i="83"/>
  <c r="E77" i="83"/>
  <c r="F77" i="83"/>
  <c r="G77" i="83"/>
  <c r="H77" i="83"/>
  <c r="I77" i="83"/>
  <c r="J77" i="83"/>
  <c r="K77" i="83"/>
  <c r="L77" i="83"/>
  <c r="M77" i="83"/>
  <c r="N77" i="83"/>
  <c r="O77" i="83"/>
  <c r="P77" i="83"/>
  <c r="Q77" i="83"/>
  <c r="R77" i="83"/>
  <c r="S77" i="83"/>
  <c r="T77" i="83"/>
  <c r="U77" i="83"/>
  <c r="B78" i="83"/>
  <c r="C78" i="83"/>
  <c r="D78" i="83"/>
  <c r="E78" i="83"/>
  <c r="F78" i="83"/>
  <c r="G78" i="83"/>
  <c r="H78" i="83"/>
  <c r="I78" i="83"/>
  <c r="J78" i="83"/>
  <c r="K78" i="83"/>
  <c r="L78" i="83"/>
  <c r="M78" i="83"/>
  <c r="N78" i="83"/>
  <c r="O78" i="83"/>
  <c r="P78" i="83"/>
  <c r="Q78" i="83"/>
  <c r="R78" i="83"/>
  <c r="S78" i="83"/>
  <c r="T78" i="83"/>
  <c r="U78" i="83"/>
  <c r="B79" i="83"/>
  <c r="C79" i="83"/>
  <c r="D79" i="83"/>
  <c r="E79" i="83"/>
  <c r="F79" i="83"/>
  <c r="G79" i="83"/>
  <c r="H79" i="83"/>
  <c r="I79" i="83"/>
  <c r="J79" i="83"/>
  <c r="K79" i="83"/>
  <c r="L79" i="83"/>
  <c r="M79" i="83"/>
  <c r="N79" i="83"/>
  <c r="O79" i="83"/>
  <c r="P79" i="83"/>
  <c r="Q79" i="83"/>
  <c r="R79" i="83"/>
  <c r="S79" i="83"/>
  <c r="T79" i="83"/>
  <c r="U79" i="83"/>
  <c r="B80" i="83"/>
  <c r="C80" i="83"/>
  <c r="D80" i="83"/>
  <c r="E80" i="83"/>
  <c r="F80" i="83"/>
  <c r="G80" i="83"/>
  <c r="H80" i="83"/>
  <c r="I80" i="83"/>
  <c r="J80" i="83"/>
  <c r="K80" i="83"/>
  <c r="L80" i="83"/>
  <c r="M80" i="83"/>
  <c r="N80" i="83"/>
  <c r="O80" i="83"/>
  <c r="P80" i="83"/>
  <c r="Q80" i="83"/>
  <c r="R80" i="83"/>
  <c r="S80" i="83"/>
  <c r="T80" i="83"/>
  <c r="U80" i="83"/>
  <c r="B81" i="83"/>
  <c r="C81" i="83"/>
  <c r="D81" i="83"/>
  <c r="E81" i="83"/>
  <c r="F81" i="83"/>
  <c r="G81" i="83"/>
  <c r="H81" i="83"/>
  <c r="I81" i="83"/>
  <c r="J81" i="83"/>
  <c r="K81" i="83"/>
  <c r="L81" i="83"/>
  <c r="M81" i="83"/>
  <c r="N81" i="83"/>
  <c r="O81" i="83"/>
  <c r="P81" i="83"/>
  <c r="Q81" i="83"/>
  <c r="R81" i="83"/>
  <c r="S81" i="83"/>
  <c r="T81" i="83"/>
  <c r="U81" i="83"/>
  <c r="B82" i="83"/>
  <c r="C82" i="83"/>
  <c r="D82" i="83"/>
  <c r="E82" i="83"/>
  <c r="F82" i="83"/>
  <c r="G82" i="83"/>
  <c r="H82" i="83"/>
  <c r="I82" i="83"/>
  <c r="J82" i="83"/>
  <c r="K82" i="83"/>
  <c r="L82" i="83"/>
  <c r="M82" i="83"/>
  <c r="N82" i="83"/>
  <c r="O82" i="83"/>
  <c r="P82" i="83"/>
  <c r="Q82" i="83"/>
  <c r="R82" i="83"/>
  <c r="S82" i="83"/>
  <c r="T82" i="83"/>
  <c r="U82" i="83"/>
  <c r="BP33" i="73"/>
  <c r="BO33" i="73"/>
  <c r="BM33" i="73"/>
  <c r="BL33" i="73"/>
  <c r="BK33" i="73"/>
  <c r="BJ33" i="73"/>
  <c r="BI33" i="73"/>
  <c r="BH33" i="73"/>
  <c r="BG33" i="73"/>
  <c r="BF33" i="73"/>
  <c r="BE33" i="73"/>
  <c r="BD33" i="73"/>
  <c r="B53" i="78"/>
  <c r="B43" i="78"/>
  <c r="B23" i="78"/>
  <c r="D71" i="78"/>
  <c r="C71" i="78"/>
  <c r="B71" i="78"/>
  <c r="E70" i="78"/>
  <c r="D70" i="78"/>
  <c r="C70" i="78"/>
  <c r="B70" i="78"/>
  <c r="E69" i="78"/>
  <c r="D69" i="78"/>
  <c r="C69" i="78"/>
  <c r="B69" i="78"/>
  <c r="E68" i="78"/>
  <c r="D68" i="78"/>
  <c r="C68" i="78"/>
  <c r="B68" i="78"/>
  <c r="E67" i="78"/>
  <c r="D67" i="78"/>
  <c r="C67" i="78"/>
  <c r="B67" i="78"/>
  <c r="E66" i="78"/>
  <c r="D66" i="78"/>
  <c r="C66" i="78"/>
  <c r="B66" i="78"/>
  <c r="E65" i="78"/>
  <c r="D65" i="78"/>
  <c r="C65" i="78"/>
  <c r="B65" i="78"/>
  <c r="E64" i="78"/>
  <c r="D64" i="78"/>
  <c r="C64" i="78"/>
  <c r="B64" i="78"/>
  <c r="E63" i="78"/>
  <c r="D63" i="78"/>
  <c r="C63" i="78"/>
  <c r="D61" i="78"/>
  <c r="C61" i="78"/>
  <c r="B61" i="78"/>
  <c r="E60" i="78"/>
  <c r="D60" i="78"/>
  <c r="C60" i="78"/>
  <c r="B60" i="78"/>
  <c r="E59" i="78"/>
  <c r="D59" i="78"/>
  <c r="C59" i="78"/>
  <c r="B59" i="78"/>
  <c r="E58" i="78"/>
  <c r="D58" i="78"/>
  <c r="C58" i="78"/>
  <c r="B58" i="78"/>
  <c r="E57" i="78"/>
  <c r="D57" i="78"/>
  <c r="C57" i="78"/>
  <c r="B57" i="78"/>
  <c r="E56" i="78"/>
  <c r="D56" i="78"/>
  <c r="C56" i="78"/>
  <c r="B56" i="78"/>
  <c r="E55" i="78"/>
  <c r="D55" i="78"/>
  <c r="C55" i="78"/>
  <c r="B55" i="78"/>
  <c r="E54" i="78"/>
  <c r="D54" i="78"/>
  <c r="C54" i="78"/>
  <c r="B54" i="78"/>
  <c r="E53" i="78"/>
  <c r="D53" i="78"/>
  <c r="C53" i="78"/>
  <c r="D51" i="78"/>
  <c r="C51" i="78"/>
  <c r="B51" i="78"/>
  <c r="E50" i="78"/>
  <c r="D50" i="78"/>
  <c r="C50" i="78"/>
  <c r="B50" i="78"/>
  <c r="E49" i="78"/>
  <c r="D49" i="78"/>
  <c r="C49" i="78"/>
  <c r="B49" i="78"/>
  <c r="E48" i="78"/>
  <c r="D48" i="78"/>
  <c r="C48" i="78"/>
  <c r="B48" i="78"/>
  <c r="E47" i="78"/>
  <c r="D47" i="78"/>
  <c r="C47" i="78"/>
  <c r="B47" i="78"/>
  <c r="E46" i="78"/>
  <c r="D46" i="78"/>
  <c r="C46" i="78"/>
  <c r="B46" i="78"/>
  <c r="E45" i="78"/>
  <c r="D45" i="78"/>
  <c r="C45" i="78"/>
  <c r="B45" i="78"/>
  <c r="E44" i="78"/>
  <c r="D44" i="78"/>
  <c r="C44" i="78"/>
  <c r="B44" i="78"/>
  <c r="E43" i="78"/>
  <c r="D43" i="78"/>
  <c r="C43" i="78"/>
  <c r="D41" i="78"/>
  <c r="C41" i="78"/>
  <c r="B41" i="78"/>
  <c r="E40" i="78"/>
  <c r="D40" i="78"/>
  <c r="C40" i="78"/>
  <c r="B40" i="78"/>
  <c r="E39" i="78"/>
  <c r="D39" i="78"/>
  <c r="C39" i="78"/>
  <c r="B39" i="78"/>
  <c r="E38" i="78"/>
  <c r="D38" i="78"/>
  <c r="C38" i="78"/>
  <c r="B38" i="78"/>
  <c r="E37" i="78"/>
  <c r="D37" i="78"/>
  <c r="C37" i="78"/>
  <c r="B37" i="78"/>
  <c r="E36" i="78"/>
  <c r="D36" i="78"/>
  <c r="C36" i="78"/>
  <c r="B36" i="78"/>
  <c r="E35" i="78"/>
  <c r="D35" i="78"/>
  <c r="C35" i="78"/>
  <c r="B35" i="78"/>
  <c r="E34" i="78"/>
  <c r="D34" i="78"/>
  <c r="C34" i="78"/>
  <c r="B34" i="78"/>
  <c r="E33" i="78"/>
  <c r="D33" i="78"/>
  <c r="C33" i="78"/>
  <c r="D31" i="78"/>
  <c r="C31" i="78"/>
  <c r="B31" i="78"/>
  <c r="E30" i="78"/>
  <c r="D30" i="78"/>
  <c r="C30" i="78"/>
  <c r="B30" i="78"/>
  <c r="E29" i="78"/>
  <c r="D29" i="78"/>
  <c r="C29" i="78"/>
  <c r="B29" i="78"/>
  <c r="E28" i="78"/>
  <c r="D28" i="78"/>
  <c r="C28" i="78"/>
  <c r="B28" i="78"/>
  <c r="E27" i="78"/>
  <c r="D27" i="78"/>
  <c r="C27" i="78"/>
  <c r="B27" i="78"/>
  <c r="E26" i="78"/>
  <c r="D26" i="78"/>
  <c r="C26" i="78"/>
  <c r="B26" i="78"/>
  <c r="E25" i="78"/>
  <c r="D25" i="78"/>
  <c r="C25" i="78"/>
  <c r="B25" i="78"/>
  <c r="E24" i="78"/>
  <c r="D24" i="78"/>
  <c r="C24" i="78"/>
  <c r="B24" i="78"/>
  <c r="E23" i="78"/>
  <c r="D23" i="78"/>
  <c r="C23" i="78"/>
  <c r="D21" i="78"/>
  <c r="C21" i="78"/>
  <c r="B21" i="78"/>
  <c r="E20" i="78"/>
  <c r="D20" i="78"/>
  <c r="C20" i="78"/>
  <c r="B20" i="78"/>
  <c r="E19" i="78"/>
  <c r="D19" i="78"/>
  <c r="C19" i="78"/>
  <c r="B19" i="78"/>
  <c r="E18" i="78"/>
  <c r="D18" i="78"/>
  <c r="C18" i="78"/>
  <c r="B18" i="78"/>
  <c r="E17" i="78"/>
  <c r="D17" i="78"/>
  <c r="C17" i="78"/>
  <c r="B17" i="78"/>
  <c r="E16" i="78"/>
  <c r="D16" i="78"/>
  <c r="C16" i="78"/>
  <c r="B16" i="78"/>
  <c r="E15" i="78"/>
  <c r="D15" i="78"/>
  <c r="C15" i="78"/>
  <c r="B15" i="78"/>
  <c r="E14" i="78"/>
  <c r="D14" i="78"/>
  <c r="C14" i="78"/>
  <c r="E13" i="78"/>
  <c r="D13" i="78"/>
  <c r="C13" i="78"/>
  <c r="B14" i="78"/>
  <c r="C3" i="78"/>
  <c r="D3" i="78"/>
  <c r="E3" i="78"/>
  <c r="B4" i="78"/>
  <c r="C4" i="78"/>
  <c r="D4" i="78"/>
  <c r="E4" i="78"/>
  <c r="B5" i="78"/>
  <c r="C5" i="78"/>
  <c r="D5" i="78"/>
  <c r="E5" i="78"/>
  <c r="B6" i="78"/>
  <c r="C6" i="78"/>
  <c r="D6" i="78"/>
  <c r="E6" i="78"/>
  <c r="B7" i="78"/>
  <c r="C7" i="78"/>
  <c r="D7" i="78"/>
  <c r="E7" i="78"/>
  <c r="B8" i="78"/>
  <c r="C8" i="78"/>
  <c r="D8" i="78"/>
  <c r="E8" i="78"/>
  <c r="B9" i="78"/>
  <c r="C9" i="78"/>
  <c r="D9" i="78"/>
  <c r="E9" i="78"/>
  <c r="B10" i="78"/>
  <c r="C10" i="78"/>
  <c r="D10" i="78"/>
  <c r="E10" i="78"/>
  <c r="B11" i="78"/>
  <c r="C11" i="78"/>
  <c r="D11" i="78"/>
  <c r="B29" i="71"/>
  <c r="E29" i="71"/>
  <c r="C29" i="71"/>
  <c r="D29" i="71"/>
  <c r="F29" i="71"/>
  <c r="A1" i="43"/>
  <c r="A1" i="44"/>
  <c r="A1" i="42"/>
  <c r="A1" i="41"/>
  <c r="A1" i="39"/>
  <c r="A1" i="40"/>
  <c r="A1" i="38"/>
  <c r="A1" i="46"/>
  <c r="A1" i="37"/>
  <c r="A1" i="36"/>
  <c r="A1" i="35"/>
  <c r="A1" i="33"/>
  <c r="A1" i="34"/>
  <c r="A1" i="32"/>
  <c r="A1" i="31"/>
  <c r="A1" i="45"/>
  <c r="A1" i="30"/>
  <c r="A1" i="26"/>
  <c r="A1" i="29"/>
  <c r="A1" i="28"/>
  <c r="A1" i="25"/>
  <c r="A1" i="47"/>
  <c r="F86" i="47"/>
  <c r="E86" i="47"/>
  <c r="D86" i="47"/>
  <c r="C86" i="47"/>
  <c r="F85" i="47"/>
  <c r="E85" i="47"/>
  <c r="D85" i="47"/>
  <c r="C85" i="47"/>
  <c r="F84" i="47"/>
  <c r="E84" i="47"/>
  <c r="D84" i="47"/>
  <c r="C84" i="47"/>
  <c r="F83" i="47"/>
  <c r="E83" i="47"/>
  <c r="D83" i="47"/>
  <c r="C83" i="47"/>
  <c r="F82" i="47"/>
  <c r="E82" i="47"/>
  <c r="D82" i="47"/>
  <c r="C82" i="47"/>
  <c r="F81" i="47"/>
  <c r="E81" i="47"/>
  <c r="D81" i="47"/>
  <c r="C81" i="47"/>
  <c r="F80" i="47"/>
  <c r="E80" i="47"/>
  <c r="D80" i="47"/>
  <c r="C80" i="47"/>
  <c r="F79" i="47"/>
  <c r="E79" i="47"/>
  <c r="D79" i="47"/>
  <c r="C79" i="47"/>
  <c r="F78" i="47"/>
  <c r="E78" i="47"/>
  <c r="D78" i="47"/>
  <c r="C78" i="47"/>
  <c r="F77" i="47"/>
  <c r="E77" i="47"/>
  <c r="D77" i="47"/>
  <c r="C77" i="47"/>
  <c r="F76" i="47"/>
  <c r="E76" i="47"/>
  <c r="D76" i="47"/>
  <c r="C76" i="47"/>
  <c r="F75" i="47"/>
  <c r="E75" i="47"/>
  <c r="D75" i="47"/>
  <c r="C75" i="47"/>
  <c r="F74" i="47"/>
  <c r="E74" i="47"/>
  <c r="D74" i="47"/>
  <c r="C74" i="47"/>
  <c r="F73" i="47"/>
  <c r="E73" i="47"/>
  <c r="D73" i="47"/>
  <c r="C73" i="47"/>
  <c r="F72" i="47"/>
  <c r="E72" i="47"/>
  <c r="D72" i="47"/>
  <c r="C72" i="47"/>
  <c r="F71" i="47"/>
  <c r="E71" i="47"/>
  <c r="D71" i="47"/>
  <c r="C71" i="47"/>
  <c r="F70" i="47"/>
  <c r="E70" i="47"/>
  <c r="D70" i="47"/>
  <c r="C70" i="47"/>
  <c r="F69" i="47"/>
  <c r="E69" i="47"/>
  <c r="D69" i="47"/>
  <c r="C69" i="47"/>
  <c r="F68" i="47"/>
  <c r="E68" i="47"/>
  <c r="D68" i="47"/>
  <c r="C68" i="47"/>
  <c r="F67" i="47"/>
  <c r="E67" i="47"/>
  <c r="D67" i="47"/>
  <c r="C67" i="47"/>
  <c r="F66" i="47"/>
  <c r="E66" i="47"/>
  <c r="D66" i="47"/>
  <c r="C66" i="47"/>
  <c r="F65" i="47"/>
  <c r="E65" i="47"/>
  <c r="D65" i="47"/>
  <c r="C65" i="47"/>
  <c r="F64" i="47"/>
  <c r="E64" i="47"/>
  <c r="D64" i="47"/>
  <c r="C64" i="47"/>
  <c r="F63" i="47"/>
  <c r="E63" i="47"/>
  <c r="D63" i="47"/>
  <c r="C63" i="47"/>
  <c r="F62" i="47"/>
  <c r="E62" i="47"/>
  <c r="D62" i="47"/>
  <c r="C62" i="47"/>
  <c r="F61" i="47"/>
  <c r="E61" i="47"/>
  <c r="D61" i="47"/>
  <c r="C61" i="47"/>
  <c r="F60" i="47"/>
  <c r="E60" i="47"/>
  <c r="D60" i="47"/>
  <c r="C60" i="47"/>
  <c r="F59" i="47"/>
  <c r="E59" i="47"/>
  <c r="D59" i="47"/>
  <c r="C59" i="47"/>
  <c r="F58" i="47"/>
  <c r="E58" i="47"/>
  <c r="D58" i="47"/>
  <c r="C58" i="47"/>
  <c r="F57" i="47"/>
  <c r="E57" i="47"/>
  <c r="D57" i="47"/>
  <c r="C57" i="47"/>
  <c r="F56" i="47"/>
  <c r="E56" i="47"/>
  <c r="E87" i="47"/>
  <c r="D56" i="47"/>
  <c r="C56" i="47"/>
  <c r="F48" i="47"/>
  <c r="E48" i="47"/>
  <c r="D48" i="47"/>
  <c r="C48" i="47"/>
  <c r="F47" i="47"/>
  <c r="E47" i="47"/>
  <c r="D47" i="47"/>
  <c r="C47" i="47"/>
  <c r="C49" i="47"/>
  <c r="F41" i="47"/>
  <c r="E41" i="47"/>
  <c r="D41" i="47"/>
  <c r="C41" i="47"/>
  <c r="F40" i="47"/>
  <c r="E40" i="47"/>
  <c r="D40" i="47"/>
  <c r="C40" i="47"/>
  <c r="F39" i="47"/>
  <c r="E39" i="47"/>
  <c r="D39" i="47"/>
  <c r="C39" i="47"/>
  <c r="F38" i="47"/>
  <c r="E38" i="47"/>
  <c r="E42" i="47"/>
  <c r="D38" i="47"/>
  <c r="F24" i="47"/>
  <c r="E24" i="47"/>
  <c r="D24" i="47"/>
  <c r="C24" i="47"/>
  <c r="F23" i="47"/>
  <c r="E23" i="47"/>
  <c r="D23" i="47"/>
  <c r="C23" i="47"/>
  <c r="F22" i="47"/>
  <c r="E22" i="47"/>
  <c r="D22" i="47"/>
  <c r="C22" i="47"/>
  <c r="C25" i="47"/>
  <c r="D31" i="47"/>
  <c r="G31" i="47"/>
  <c r="D30" i="47"/>
  <c r="G30" i="47"/>
  <c r="D29" i="47"/>
  <c r="G29" i="47"/>
  <c r="F3" i="47"/>
  <c r="I3" i="47"/>
  <c r="H12" i="47"/>
  <c r="D19" i="47"/>
  <c r="F19" i="47"/>
  <c r="I19" i="47"/>
  <c r="D27" i="47"/>
  <c r="F27" i="47"/>
  <c r="D35" i="47"/>
  <c r="F35" i="47"/>
  <c r="I35" i="47"/>
  <c r="D44" i="47"/>
  <c r="F44" i="47"/>
  <c r="I44" i="47"/>
  <c r="D53" i="47"/>
  <c r="F53" i="47"/>
  <c r="I53" i="47"/>
  <c r="A1" i="2"/>
  <c r="H42" i="43"/>
  <c r="I42" i="43"/>
  <c r="H42" i="44"/>
  <c r="I42" i="44"/>
  <c r="H49" i="41"/>
  <c r="F9" i="31"/>
  <c r="F7" i="29"/>
  <c r="H7" i="29"/>
  <c r="H49" i="36"/>
  <c r="C87" i="47"/>
  <c r="E25" i="47"/>
  <c r="E49" i="47"/>
  <c r="F9" i="29"/>
  <c r="H9" i="29"/>
  <c r="H87" i="29"/>
  <c r="BW12" i="73"/>
  <c r="BX12" i="73"/>
  <c r="BZ12" i="73"/>
  <c r="C7" i="84"/>
  <c r="D10" i="28"/>
  <c r="BW16" i="73"/>
  <c r="BX16" i="73"/>
  <c r="BZ16" i="73"/>
  <c r="C11" i="84"/>
  <c r="D10" i="30"/>
  <c r="C24" i="84"/>
  <c r="D10" i="41"/>
  <c r="BW17" i="73"/>
  <c r="BX17" i="73"/>
  <c r="BZ17" i="73"/>
  <c r="C12" i="84"/>
  <c r="D10" i="45"/>
  <c r="C22" i="84"/>
  <c r="D10" i="40"/>
  <c r="C19" i="84"/>
  <c r="D10" i="37"/>
  <c r="BW10" i="73"/>
  <c r="BX10" i="73"/>
  <c r="BZ10" i="73"/>
  <c r="C5" i="84"/>
  <c r="BW20" i="73"/>
  <c r="BX20" i="73"/>
  <c r="BZ20" i="73"/>
  <c r="C15" i="84"/>
  <c r="D10" i="34"/>
  <c r="F10" i="34"/>
  <c r="H10" i="34"/>
  <c r="BW13" i="73"/>
  <c r="BX13" i="73"/>
  <c r="BZ13" i="73"/>
  <c r="C8" i="84"/>
  <c r="D10" i="29"/>
  <c r="BW21" i="73"/>
  <c r="BX21" i="73"/>
  <c r="BZ21" i="73"/>
  <c r="C16" i="84"/>
  <c r="D10" i="33"/>
  <c r="D10" i="27"/>
  <c r="F10" i="27"/>
  <c r="F14" i="27"/>
  <c r="BW14" i="73"/>
  <c r="BX14" i="73"/>
  <c r="BZ14" i="73"/>
  <c r="C9" i="84"/>
  <c r="BW22" i="73"/>
  <c r="BX22" i="73"/>
  <c r="BZ22" i="73"/>
  <c r="C17" i="84"/>
  <c r="D10" i="35"/>
  <c r="F10" i="35"/>
  <c r="F14" i="35"/>
  <c r="BW19" i="73"/>
  <c r="BX19" i="73"/>
  <c r="BZ19" i="73"/>
  <c r="C14" i="84"/>
  <c r="BW18" i="73"/>
  <c r="BX18" i="73"/>
  <c r="BZ18" i="73"/>
  <c r="C13" i="84"/>
  <c r="D10" i="31"/>
  <c r="BW15" i="73"/>
  <c r="BX15" i="73"/>
  <c r="BZ15" i="73"/>
  <c r="C10" i="84"/>
  <c r="D10" i="26"/>
  <c r="BW11" i="73"/>
  <c r="BX11" i="73"/>
  <c r="BZ11" i="73"/>
  <c r="C6" i="84"/>
  <c r="D10" i="25"/>
  <c r="F10" i="25"/>
  <c r="I10" i="25"/>
  <c r="C14" i="27"/>
  <c r="C15" i="27"/>
  <c r="E10" i="27"/>
  <c r="E14" i="27"/>
  <c r="E15" i="27"/>
  <c r="F87" i="47"/>
  <c r="H87" i="47"/>
  <c r="H31" i="2"/>
  <c r="H29" i="76"/>
  <c r="H11" i="43"/>
  <c r="H11" i="39"/>
  <c r="I11" i="43"/>
  <c r="I11" i="42"/>
  <c r="I11" i="39"/>
  <c r="H11" i="37"/>
  <c r="G11" i="39"/>
  <c r="G11" i="2"/>
  <c r="D11" i="47"/>
  <c r="I11" i="36"/>
  <c r="I11" i="26"/>
  <c r="C11" i="47"/>
  <c r="C14" i="34"/>
  <c r="C14" i="2"/>
  <c r="I49" i="39"/>
  <c r="G49" i="39"/>
  <c r="F9" i="42"/>
  <c r="AZ30" i="73"/>
  <c r="H49" i="42"/>
  <c r="G25" i="41"/>
  <c r="H87" i="38"/>
  <c r="D9" i="38"/>
  <c r="I9" i="38"/>
  <c r="F9" i="36"/>
  <c r="AZ23" i="73"/>
  <c r="I42" i="35"/>
  <c r="I42" i="33"/>
  <c r="G9" i="33"/>
  <c r="G49" i="32"/>
  <c r="G7" i="32"/>
  <c r="I87" i="31"/>
  <c r="I25" i="45"/>
  <c r="D6" i="45"/>
  <c r="I6" i="45"/>
  <c r="H58" i="47"/>
  <c r="D87" i="47"/>
  <c r="H25" i="30"/>
  <c r="H42" i="30"/>
  <c r="I49" i="26"/>
  <c r="I87" i="27"/>
  <c r="D9" i="27"/>
  <c r="D13" i="27"/>
  <c r="F7" i="27"/>
  <c r="H7" i="27"/>
  <c r="AZ14" i="73"/>
  <c r="F9" i="27"/>
  <c r="F13" i="27"/>
  <c r="G49" i="2"/>
  <c r="H29" i="2"/>
  <c r="H30" i="2"/>
  <c r="C14" i="28"/>
  <c r="C15" i="28"/>
  <c r="E10" i="28"/>
  <c r="E14" i="28"/>
  <c r="E15" i="28"/>
  <c r="C14" i="26"/>
  <c r="C15" i="26"/>
  <c r="E10" i="26"/>
  <c r="E14" i="26"/>
  <c r="E15" i="26"/>
  <c r="E10" i="25"/>
  <c r="E14" i="25"/>
  <c r="E15" i="25"/>
  <c r="C14" i="25"/>
  <c r="C15" i="25"/>
  <c r="C10" i="47"/>
  <c r="E10" i="2"/>
  <c r="E14" i="2"/>
  <c r="E10" i="29"/>
  <c r="E14" i="29"/>
  <c r="E15" i="29"/>
  <c r="C14" i="29"/>
  <c r="C15" i="29"/>
  <c r="H9" i="42"/>
  <c r="G87" i="42"/>
  <c r="H87" i="42"/>
  <c r="I49" i="42"/>
  <c r="F8" i="42"/>
  <c r="H8" i="42"/>
  <c r="D25" i="47"/>
  <c r="G25" i="42"/>
  <c r="G87" i="39"/>
  <c r="H42" i="39"/>
  <c r="F9" i="43"/>
  <c r="I9" i="43"/>
  <c r="I87" i="43"/>
  <c r="G9" i="43"/>
  <c r="G42" i="43"/>
  <c r="G49" i="43"/>
  <c r="E7" i="43"/>
  <c r="H7" i="43"/>
  <c r="C13" i="43"/>
  <c r="H25" i="43"/>
  <c r="I25" i="43"/>
  <c r="G49" i="44"/>
  <c r="D7" i="44"/>
  <c r="I7" i="44"/>
  <c r="E7" i="44"/>
  <c r="G25" i="44"/>
  <c r="G9" i="41"/>
  <c r="G49" i="41"/>
  <c r="G9" i="40"/>
  <c r="H49" i="40"/>
  <c r="H8" i="40"/>
  <c r="G49" i="40"/>
  <c r="G6" i="40"/>
  <c r="G25" i="40"/>
  <c r="H9" i="37"/>
  <c r="G49" i="37"/>
  <c r="H42" i="37"/>
  <c r="H8" i="36"/>
  <c r="G49" i="36"/>
  <c r="H42" i="36"/>
  <c r="H7" i="36"/>
  <c r="H7" i="35"/>
  <c r="G42" i="35"/>
  <c r="E13" i="35"/>
  <c r="D7" i="33"/>
  <c r="G7" i="33"/>
  <c r="F9" i="34"/>
  <c r="H9" i="34"/>
  <c r="H87" i="34"/>
  <c r="I42" i="34"/>
  <c r="F25" i="47"/>
  <c r="G9" i="32"/>
  <c r="I86" i="47"/>
  <c r="H49" i="31"/>
  <c r="H8" i="31"/>
  <c r="G49" i="31"/>
  <c r="C13" i="31"/>
  <c r="C42" i="47"/>
  <c r="I8" i="45"/>
  <c r="G49" i="45"/>
  <c r="I42" i="45"/>
  <c r="I49" i="30"/>
  <c r="I42" i="30"/>
  <c r="I58" i="47"/>
  <c r="H87" i="26"/>
  <c r="G87" i="26"/>
  <c r="H65" i="47"/>
  <c r="H67" i="47"/>
  <c r="H69" i="47"/>
  <c r="H73" i="47"/>
  <c r="H81" i="47"/>
  <c r="I42" i="29"/>
  <c r="D7" i="29"/>
  <c r="G42" i="29"/>
  <c r="H87" i="28"/>
  <c r="I84" i="47"/>
  <c r="G58" i="47"/>
  <c r="G60" i="47"/>
  <c r="G62" i="47"/>
  <c r="G76" i="47"/>
  <c r="G82" i="47"/>
  <c r="G84" i="47"/>
  <c r="G49" i="28"/>
  <c r="I42" i="28"/>
  <c r="H25" i="28"/>
  <c r="G23" i="47"/>
  <c r="H41" i="47"/>
  <c r="F9" i="25"/>
  <c r="H9" i="25"/>
  <c r="H87" i="25"/>
  <c r="I87" i="25"/>
  <c r="I47" i="47"/>
  <c r="I49" i="25"/>
  <c r="F7" i="25"/>
  <c r="H7" i="25"/>
  <c r="I38" i="47"/>
  <c r="H56" i="47"/>
  <c r="H57" i="47"/>
  <c r="H59" i="47"/>
  <c r="H60" i="47"/>
  <c r="H61" i="47"/>
  <c r="H62" i="47"/>
  <c r="H63" i="47"/>
  <c r="H64" i="47"/>
  <c r="H66" i="47"/>
  <c r="H68" i="47"/>
  <c r="H70" i="47"/>
  <c r="H71" i="47"/>
  <c r="H72" i="47"/>
  <c r="H74" i="47"/>
  <c r="H75" i="47"/>
  <c r="H76" i="47"/>
  <c r="H77" i="47"/>
  <c r="H78" i="47"/>
  <c r="H79" i="47"/>
  <c r="H80" i="47"/>
  <c r="H82" i="47"/>
  <c r="H83" i="47"/>
  <c r="H84" i="47"/>
  <c r="H85" i="47"/>
  <c r="H86" i="47"/>
  <c r="G64" i="47"/>
  <c r="G66" i="47"/>
  <c r="G70" i="47"/>
  <c r="G72" i="47"/>
  <c r="G74" i="47"/>
  <c r="G80" i="47"/>
  <c r="G86" i="47"/>
  <c r="G42" i="25"/>
  <c r="I11" i="40"/>
  <c r="H11" i="45"/>
  <c r="H11" i="29"/>
  <c r="I11" i="44"/>
  <c r="G11" i="38"/>
  <c r="G11" i="34"/>
  <c r="G11" i="37"/>
  <c r="H11" i="30"/>
  <c r="G11" i="46"/>
  <c r="I11" i="34"/>
  <c r="I11" i="31"/>
  <c r="I11" i="30"/>
  <c r="BU33" i="73"/>
  <c r="V74" i="83"/>
  <c r="BW24" i="73"/>
  <c r="BX24" i="73"/>
  <c r="C14" i="39"/>
  <c r="C14" i="30"/>
  <c r="G11" i="31"/>
  <c r="I11" i="28"/>
  <c r="G11" i="43"/>
  <c r="G11" i="29"/>
  <c r="G11" i="45"/>
  <c r="I11" i="32"/>
  <c r="I11" i="25"/>
  <c r="G11" i="42"/>
  <c r="H87" i="2"/>
  <c r="I80" i="47"/>
  <c r="I72" i="47"/>
  <c r="I70" i="47"/>
  <c r="I60" i="47"/>
  <c r="I62" i="47"/>
  <c r="I82" i="47"/>
  <c r="H39" i="47"/>
  <c r="I23" i="47"/>
  <c r="H24" i="47"/>
  <c r="H9" i="2"/>
  <c r="H48" i="47"/>
  <c r="H38" i="47"/>
  <c r="H40" i="47"/>
  <c r="G40" i="47"/>
  <c r="H23" i="47"/>
  <c r="BW25" i="73"/>
  <c r="BX25" i="73"/>
  <c r="D10" i="46"/>
  <c r="G10" i="46"/>
  <c r="H11" i="27"/>
  <c r="E11" i="47"/>
  <c r="E10" i="43"/>
  <c r="E14" i="43"/>
  <c r="C14" i="43"/>
  <c r="I87" i="2"/>
  <c r="D9" i="2"/>
  <c r="D9" i="44"/>
  <c r="I87" i="44"/>
  <c r="I87" i="39"/>
  <c r="D9" i="39"/>
  <c r="G9" i="39"/>
  <c r="E9" i="40"/>
  <c r="H9" i="40"/>
  <c r="H87" i="40"/>
  <c r="I87" i="37"/>
  <c r="D9" i="37"/>
  <c r="I9" i="37"/>
  <c r="H87" i="36"/>
  <c r="E9" i="36"/>
  <c r="H9" i="36"/>
  <c r="H87" i="33"/>
  <c r="E9" i="33"/>
  <c r="E9" i="31"/>
  <c r="E13" i="31"/>
  <c r="H87" i="31"/>
  <c r="I87" i="30"/>
  <c r="D9" i="30"/>
  <c r="D13" i="30"/>
  <c r="C9" i="47"/>
  <c r="D9" i="29"/>
  <c r="I9" i="29"/>
  <c r="I87" i="29"/>
  <c r="H25" i="2"/>
  <c r="H7" i="2"/>
  <c r="H42" i="2"/>
  <c r="I87" i="41"/>
  <c r="F9" i="41"/>
  <c r="I9" i="41"/>
  <c r="F9" i="39"/>
  <c r="H9" i="39"/>
  <c r="H87" i="39"/>
  <c r="V78" i="83"/>
  <c r="D8" i="34"/>
  <c r="G8" i="34"/>
  <c r="I49" i="34"/>
  <c r="H30" i="32"/>
  <c r="F30" i="47"/>
  <c r="H30" i="47"/>
  <c r="G49" i="25"/>
  <c r="BQ33" i="73"/>
  <c r="V82" i="83"/>
  <c r="H49" i="43"/>
  <c r="E8" i="43"/>
  <c r="H8" i="43"/>
  <c r="I42" i="39"/>
  <c r="D7" i="39"/>
  <c r="G7" i="39"/>
  <c r="H87" i="35"/>
  <c r="F9" i="35"/>
  <c r="H9" i="35"/>
  <c r="I87" i="35"/>
  <c r="F9" i="33"/>
  <c r="I87" i="33"/>
  <c r="BT33" i="73"/>
  <c r="I42" i="38"/>
  <c r="D7" i="38"/>
  <c r="G7" i="38"/>
  <c r="H49" i="33"/>
  <c r="E8" i="33"/>
  <c r="H8" i="33"/>
  <c r="F8" i="34"/>
  <c r="H8" i="34"/>
  <c r="H49" i="34"/>
  <c r="G87" i="34"/>
  <c r="E7" i="32"/>
  <c r="E13" i="32"/>
  <c r="H42" i="32"/>
  <c r="H87" i="46"/>
  <c r="F9" i="46"/>
  <c r="H9" i="46"/>
  <c r="I87" i="46"/>
  <c r="BS33" i="73"/>
  <c r="C13" i="39"/>
  <c r="E8" i="38"/>
  <c r="H8" i="38"/>
  <c r="H49" i="38"/>
  <c r="F8" i="37"/>
  <c r="I8" i="37"/>
  <c r="H49" i="37"/>
  <c r="G87" i="37"/>
  <c r="H29" i="31"/>
  <c r="F29" i="47"/>
  <c r="H29" i="47"/>
  <c r="V66" i="83"/>
  <c r="G8" i="2"/>
  <c r="E7" i="41"/>
  <c r="H42" i="41"/>
  <c r="E7" i="40"/>
  <c r="H7" i="40"/>
  <c r="H42" i="40"/>
  <c r="H49" i="46"/>
  <c r="E8" i="46"/>
  <c r="H8" i="46"/>
  <c r="C13" i="37"/>
  <c r="F13" i="45"/>
  <c r="G87" i="30"/>
  <c r="H7" i="26"/>
  <c r="H42" i="26"/>
  <c r="I25" i="25"/>
  <c r="H25" i="25"/>
  <c r="F6" i="25"/>
  <c r="I6" i="25"/>
  <c r="G87" i="25"/>
  <c r="V70" i="83"/>
  <c r="V69" i="83"/>
  <c r="V63" i="83"/>
  <c r="H25" i="44"/>
  <c r="E6" i="44"/>
  <c r="H6" i="44"/>
  <c r="F7" i="41"/>
  <c r="I7" i="41"/>
  <c r="I42" i="41"/>
  <c r="F7" i="38"/>
  <c r="H7" i="38"/>
  <c r="H42" i="38"/>
  <c r="I42" i="46"/>
  <c r="D7" i="46"/>
  <c r="G7" i="46"/>
  <c r="F7" i="31"/>
  <c r="H42" i="31"/>
  <c r="H6" i="45"/>
  <c r="H7" i="30"/>
  <c r="I74" i="47"/>
  <c r="I64" i="47"/>
  <c r="V67" i="83"/>
  <c r="G42" i="2"/>
  <c r="I7" i="43"/>
  <c r="G7" i="43"/>
  <c r="H7" i="44"/>
  <c r="I25" i="44"/>
  <c r="C13" i="42"/>
  <c r="H8" i="41"/>
  <c r="G42" i="41"/>
  <c r="H7" i="39"/>
  <c r="I42" i="40"/>
  <c r="H7" i="37"/>
  <c r="C13" i="36"/>
  <c r="I42" i="36"/>
  <c r="C13" i="35"/>
  <c r="H42" i="35"/>
  <c r="H42" i="33"/>
  <c r="G49" i="33"/>
  <c r="G42" i="34"/>
  <c r="H9" i="32"/>
  <c r="F8" i="32"/>
  <c r="H8" i="32"/>
  <c r="H49" i="32"/>
  <c r="H49" i="26"/>
  <c r="H8" i="26"/>
  <c r="H42" i="27"/>
  <c r="G49" i="27"/>
  <c r="G25" i="28"/>
  <c r="D42" i="47"/>
  <c r="G38" i="47"/>
  <c r="D49" i="47"/>
  <c r="G47" i="47"/>
  <c r="I68" i="47"/>
  <c r="G68" i="47"/>
  <c r="I78" i="47"/>
  <c r="G78" i="47"/>
  <c r="M83" i="83"/>
  <c r="D8" i="43"/>
  <c r="I8" i="43"/>
  <c r="I49" i="43"/>
  <c r="G87" i="43"/>
  <c r="G87" i="41"/>
  <c r="H49" i="39"/>
  <c r="E8" i="39"/>
  <c r="H8" i="39"/>
  <c r="C13" i="38"/>
  <c r="E7" i="46"/>
  <c r="H7" i="46"/>
  <c r="H42" i="46"/>
  <c r="H8" i="35"/>
  <c r="G49" i="35"/>
  <c r="H7" i="33"/>
  <c r="I42" i="26"/>
  <c r="D7" i="26"/>
  <c r="G7" i="26"/>
  <c r="H8" i="29"/>
  <c r="H49" i="29"/>
  <c r="V27" i="83"/>
  <c r="C13" i="2"/>
  <c r="I87" i="45"/>
  <c r="D9" i="45"/>
  <c r="G38" i="42"/>
  <c r="G42" i="42"/>
  <c r="D42" i="42"/>
  <c r="D7" i="42"/>
  <c r="G7" i="42"/>
  <c r="F9" i="44"/>
  <c r="F13" i="44"/>
  <c r="I87" i="42"/>
  <c r="F9" i="30"/>
  <c r="H9" i="30"/>
  <c r="BV33" i="73"/>
  <c r="U83" i="83"/>
  <c r="Q83" i="83"/>
  <c r="I83" i="83"/>
  <c r="E83" i="83"/>
  <c r="G25" i="2"/>
  <c r="E13" i="42"/>
  <c r="I9" i="40"/>
  <c r="H25" i="40"/>
  <c r="E6" i="40"/>
  <c r="G87" i="40"/>
  <c r="G42" i="38"/>
  <c r="D8" i="38"/>
  <c r="G8" i="38"/>
  <c r="I49" i="38"/>
  <c r="G87" i="38"/>
  <c r="G49" i="46"/>
  <c r="E7" i="34"/>
  <c r="H7" i="34"/>
  <c r="H42" i="34"/>
  <c r="G49" i="34"/>
  <c r="I42" i="31"/>
  <c r="H49" i="45"/>
  <c r="E8" i="45"/>
  <c r="H8" i="45"/>
  <c r="H49" i="30"/>
  <c r="E8" i="30"/>
  <c r="H8" i="30"/>
  <c r="H49" i="27"/>
  <c r="H8" i="27"/>
  <c r="I25" i="28"/>
  <c r="G25" i="25"/>
  <c r="E10" i="37"/>
  <c r="E14" i="37"/>
  <c r="C14" i="37"/>
  <c r="I9" i="46"/>
  <c r="H87" i="30"/>
  <c r="V65" i="83"/>
  <c r="C13" i="41"/>
  <c r="H25" i="41"/>
  <c r="G42" i="39"/>
  <c r="G42" i="40"/>
  <c r="H9" i="38"/>
  <c r="G49" i="38"/>
  <c r="G6" i="46"/>
  <c r="G25" i="37"/>
  <c r="H49" i="35"/>
  <c r="G25" i="33"/>
  <c r="G87" i="33"/>
  <c r="G25" i="32"/>
  <c r="C7" i="47"/>
  <c r="I42" i="32"/>
  <c r="G25" i="27"/>
  <c r="C8" i="47"/>
  <c r="G87" i="27"/>
  <c r="G25" i="29"/>
  <c r="C14" i="31"/>
  <c r="H11" i="38"/>
  <c r="I9" i="32"/>
  <c r="G25" i="35"/>
  <c r="G7" i="35"/>
  <c r="H25" i="34"/>
  <c r="G42" i="32"/>
  <c r="G42" i="26"/>
  <c r="G49" i="29"/>
  <c r="G87" i="29"/>
  <c r="I7" i="28"/>
  <c r="G7" i="28"/>
  <c r="H11" i="32"/>
  <c r="BW32" i="73"/>
  <c r="BX32" i="73"/>
  <c r="I11" i="29"/>
  <c r="D74" i="78"/>
  <c r="H11" i="2"/>
  <c r="I11" i="38"/>
  <c r="I11" i="37"/>
  <c r="I11" i="33"/>
  <c r="I11" i="41"/>
  <c r="G11" i="30"/>
  <c r="G11" i="35"/>
  <c r="I11" i="46"/>
  <c r="I11" i="45"/>
  <c r="E14" i="39"/>
  <c r="E14" i="32"/>
  <c r="C14" i="46"/>
  <c r="H9" i="28"/>
  <c r="H47" i="47"/>
  <c r="F49" i="47"/>
  <c r="V77" i="83"/>
  <c r="V71" i="83"/>
  <c r="S83" i="83"/>
  <c r="O83" i="83"/>
  <c r="K83" i="83"/>
  <c r="G83" i="83"/>
  <c r="V62" i="83"/>
  <c r="C83" i="83"/>
  <c r="C13" i="33"/>
  <c r="C6" i="47"/>
  <c r="H25" i="33"/>
  <c r="E6" i="33"/>
  <c r="E7" i="45"/>
  <c r="H42" i="45"/>
  <c r="G87" i="45"/>
  <c r="V73" i="83"/>
  <c r="V72" i="83"/>
  <c r="R83" i="83"/>
  <c r="N83" i="83"/>
  <c r="F83" i="83"/>
  <c r="I25" i="2"/>
  <c r="D6" i="2"/>
  <c r="I42" i="2"/>
  <c r="D7" i="2"/>
  <c r="I9" i="31"/>
  <c r="G9" i="31"/>
  <c r="I25" i="31"/>
  <c r="F6" i="31"/>
  <c r="I6" i="31"/>
  <c r="H7" i="31"/>
  <c r="D8" i="31"/>
  <c r="I49" i="31"/>
  <c r="F10" i="43"/>
  <c r="I10" i="43"/>
  <c r="D14" i="43"/>
  <c r="G10" i="43"/>
  <c r="G11" i="32"/>
  <c r="C14" i="32"/>
  <c r="G11" i="40"/>
  <c r="C14" i="40"/>
  <c r="H11" i="34"/>
  <c r="E14" i="34"/>
  <c r="H11" i="46"/>
  <c r="E14" i="46"/>
  <c r="H11" i="28"/>
  <c r="E10" i="45"/>
  <c r="C14" i="45"/>
  <c r="I66" i="47"/>
  <c r="I56" i="47"/>
  <c r="F42" i="47"/>
  <c r="I48" i="47"/>
  <c r="G48" i="47"/>
  <c r="G57" i="47"/>
  <c r="I57" i="47"/>
  <c r="I59" i="47"/>
  <c r="G59" i="47"/>
  <c r="G61" i="47"/>
  <c r="I61" i="47"/>
  <c r="I71" i="47"/>
  <c r="G71" i="47"/>
  <c r="G73" i="47"/>
  <c r="I73" i="47"/>
  <c r="I75" i="47"/>
  <c r="G75" i="47"/>
  <c r="G77" i="47"/>
  <c r="I77" i="47"/>
  <c r="I79" i="47"/>
  <c r="G79" i="47"/>
  <c r="G81" i="47"/>
  <c r="I81" i="47"/>
  <c r="I83" i="47"/>
  <c r="G83" i="47"/>
  <c r="G85" i="47"/>
  <c r="I85" i="47"/>
  <c r="V80" i="83"/>
  <c r="V55" i="83"/>
  <c r="I42" i="27"/>
  <c r="J83" i="83"/>
  <c r="B83" i="83"/>
  <c r="G11" i="26"/>
  <c r="G11" i="36"/>
  <c r="C14" i="36"/>
  <c r="G11" i="44"/>
  <c r="C14" i="44"/>
  <c r="H11" i="41"/>
  <c r="E14" i="41"/>
  <c r="H11" i="33"/>
  <c r="E14" i="33"/>
  <c r="E10" i="38"/>
  <c r="C14" i="38"/>
  <c r="I40" i="47"/>
  <c r="F31" i="47"/>
  <c r="H31" i="47"/>
  <c r="I22" i="47"/>
  <c r="G22" i="47"/>
  <c r="G24" i="47"/>
  <c r="I24" i="47"/>
  <c r="I39" i="47"/>
  <c r="G39" i="47"/>
  <c r="G41" i="47"/>
  <c r="I41" i="47"/>
  <c r="I63" i="47"/>
  <c r="G63" i="47"/>
  <c r="G65" i="47"/>
  <c r="I65" i="47"/>
  <c r="I67" i="47"/>
  <c r="G67" i="47"/>
  <c r="G69" i="47"/>
  <c r="I69" i="47"/>
  <c r="I76" i="47"/>
  <c r="G56" i="47"/>
  <c r="H22" i="47"/>
  <c r="V81" i="83"/>
  <c r="V79" i="83"/>
  <c r="V76" i="83"/>
  <c r="V75" i="83"/>
  <c r="V61" i="83"/>
  <c r="T83" i="83"/>
  <c r="P83" i="83"/>
  <c r="L83" i="83"/>
  <c r="H83" i="83"/>
  <c r="D83" i="83"/>
  <c r="H25" i="37"/>
  <c r="E6" i="37"/>
  <c r="V64" i="83"/>
  <c r="G87" i="44"/>
  <c r="I9" i="42"/>
  <c r="G9" i="42"/>
  <c r="I25" i="46"/>
  <c r="F6" i="46"/>
  <c r="D8" i="46"/>
  <c r="I49" i="46"/>
  <c r="G87" i="36"/>
  <c r="G9" i="35"/>
  <c r="D8" i="35"/>
  <c r="I49" i="35"/>
  <c r="G87" i="32"/>
  <c r="V68" i="83"/>
  <c r="H49" i="2"/>
  <c r="I49" i="2"/>
  <c r="F8" i="2"/>
  <c r="D8" i="44"/>
  <c r="I49" i="44"/>
  <c r="I25" i="38"/>
  <c r="F6" i="38"/>
  <c r="I6" i="38"/>
  <c r="I42" i="37"/>
  <c r="D7" i="37"/>
  <c r="I25" i="36"/>
  <c r="F6" i="36"/>
  <c r="E13" i="36"/>
  <c r="I49" i="36"/>
  <c r="D8" i="32"/>
  <c r="I49" i="32"/>
  <c r="G87" i="31"/>
  <c r="I25" i="26"/>
  <c r="F6" i="26"/>
  <c r="I6" i="26"/>
  <c r="H7" i="28"/>
  <c r="H49" i="28"/>
  <c r="V60" i="83"/>
  <c r="H6" i="43"/>
  <c r="I25" i="39"/>
  <c r="F6" i="39"/>
  <c r="I6" i="39"/>
  <c r="G87" i="46"/>
  <c r="G87" i="35"/>
  <c r="I9" i="26"/>
  <c r="G9" i="26"/>
  <c r="H25" i="27"/>
  <c r="I39" i="42"/>
  <c r="F42" i="42"/>
  <c r="H39" i="42"/>
  <c r="D13" i="41"/>
  <c r="G25" i="39"/>
  <c r="G8" i="39"/>
  <c r="I8" i="39"/>
  <c r="C13" i="40"/>
  <c r="G25" i="46"/>
  <c r="I9" i="36"/>
  <c r="G9" i="36"/>
  <c r="G25" i="36"/>
  <c r="I25" i="35"/>
  <c r="F6" i="35"/>
  <c r="I6" i="35"/>
  <c r="G6" i="33"/>
  <c r="G42" i="33"/>
  <c r="C13" i="34"/>
  <c r="G25" i="31"/>
  <c r="G25" i="45"/>
  <c r="G7" i="30"/>
  <c r="G25" i="26"/>
  <c r="G8" i="26"/>
  <c r="I8" i="26"/>
  <c r="G42" i="27"/>
  <c r="G11" i="33"/>
  <c r="C14" i="33"/>
  <c r="G11" i="41"/>
  <c r="C14" i="41"/>
  <c r="H11" i="44"/>
  <c r="E14" i="44"/>
  <c r="H11" i="40"/>
  <c r="E14" i="40"/>
  <c r="H11" i="36"/>
  <c r="E14" i="36"/>
  <c r="H11" i="31"/>
  <c r="E14" i="31"/>
  <c r="E10" i="42"/>
  <c r="C14" i="42"/>
  <c r="E10" i="35"/>
  <c r="C14" i="35"/>
  <c r="G87" i="2"/>
  <c r="G6" i="44"/>
  <c r="I6" i="44"/>
  <c r="G42" i="44"/>
  <c r="I25" i="42"/>
  <c r="F6" i="42"/>
  <c r="G8" i="42"/>
  <c r="G7" i="41"/>
  <c r="I7" i="40"/>
  <c r="D13" i="40"/>
  <c r="G7" i="40"/>
  <c r="G25" i="38"/>
  <c r="I8" i="38"/>
  <c r="G6" i="37"/>
  <c r="G42" i="37"/>
  <c r="I7" i="34"/>
  <c r="G7" i="34"/>
  <c r="C13" i="32"/>
  <c r="I25" i="32"/>
  <c r="F6" i="32"/>
  <c r="I6" i="32"/>
  <c r="I7" i="30"/>
  <c r="G6" i="25"/>
  <c r="D13" i="25"/>
  <c r="E9" i="43"/>
  <c r="H87" i="43"/>
  <c r="E9" i="41"/>
  <c r="H87" i="41"/>
  <c r="I87" i="34"/>
  <c r="D9" i="34"/>
  <c r="H87" i="45"/>
  <c r="E9" i="45"/>
  <c r="H9" i="45"/>
  <c r="H87" i="27"/>
  <c r="G25" i="43"/>
  <c r="C13" i="44"/>
  <c r="H49" i="44"/>
  <c r="E8" i="44"/>
  <c r="H8" i="44"/>
  <c r="G6" i="41"/>
  <c r="I25" i="41"/>
  <c r="F6" i="41"/>
  <c r="I49" i="41"/>
  <c r="G6" i="39"/>
  <c r="H25" i="39"/>
  <c r="I25" i="40"/>
  <c r="F6" i="40"/>
  <c r="F13" i="40"/>
  <c r="I49" i="40"/>
  <c r="G6" i="38"/>
  <c r="H25" i="38"/>
  <c r="G9" i="46"/>
  <c r="G42" i="46"/>
  <c r="I25" i="37"/>
  <c r="F6" i="37"/>
  <c r="I6" i="37"/>
  <c r="I49" i="37"/>
  <c r="G42" i="36"/>
  <c r="G6" i="35"/>
  <c r="H25" i="35"/>
  <c r="I25" i="33"/>
  <c r="F6" i="33"/>
  <c r="I49" i="33"/>
  <c r="G25" i="34"/>
  <c r="G6" i="32"/>
  <c r="H25" i="32"/>
  <c r="D7" i="31"/>
  <c r="G42" i="31"/>
  <c r="G6" i="30"/>
  <c r="E6" i="30"/>
  <c r="G42" i="30"/>
  <c r="G8" i="25"/>
  <c r="I8" i="25"/>
  <c r="I42" i="25"/>
  <c r="D10" i="32"/>
  <c r="I87" i="26"/>
  <c r="G6" i="42"/>
  <c r="H25" i="42"/>
  <c r="G8" i="41"/>
  <c r="I8" i="41"/>
  <c r="G8" i="40"/>
  <c r="I8" i="40"/>
  <c r="C13" i="46"/>
  <c r="H25" i="46"/>
  <c r="G8" i="37"/>
  <c r="G6" i="36"/>
  <c r="H25" i="36"/>
  <c r="I7" i="35"/>
  <c r="G8" i="33"/>
  <c r="I8" i="33"/>
  <c r="I25" i="34"/>
  <c r="F6" i="34"/>
  <c r="I7" i="32"/>
  <c r="G6" i="31"/>
  <c r="H25" i="31"/>
  <c r="C13" i="45"/>
  <c r="C13" i="30"/>
  <c r="G7" i="25"/>
  <c r="BW23" i="73"/>
  <c r="BX23" i="73"/>
  <c r="D10" i="36"/>
  <c r="I87" i="36"/>
  <c r="D6" i="43"/>
  <c r="I6" i="42"/>
  <c r="I6" i="40"/>
  <c r="G8" i="45"/>
  <c r="D7" i="45"/>
  <c r="H25" i="45"/>
  <c r="G42" i="45"/>
  <c r="I49" i="45"/>
  <c r="G25" i="30"/>
  <c r="G8" i="30"/>
  <c r="I8" i="30"/>
  <c r="G6" i="26"/>
  <c r="H25" i="26"/>
  <c r="G6" i="27"/>
  <c r="I25" i="27"/>
  <c r="I49" i="27"/>
  <c r="G9" i="29"/>
  <c r="I25" i="29"/>
  <c r="F6" i="29"/>
  <c r="I49" i="29"/>
  <c r="G6" i="28"/>
  <c r="G42" i="28"/>
  <c r="G9" i="25"/>
  <c r="D10" i="38"/>
  <c r="BW26" i="73"/>
  <c r="BX26" i="73"/>
  <c r="BW28" i="73"/>
  <c r="BX28" i="73"/>
  <c r="D10" i="39"/>
  <c r="D10" i="42"/>
  <c r="BW30" i="73"/>
  <c r="BX30" i="73"/>
  <c r="D87" i="28"/>
  <c r="I78" i="28"/>
  <c r="G78" i="28"/>
  <c r="G87" i="28"/>
  <c r="G6" i="45"/>
  <c r="I25" i="30"/>
  <c r="F6" i="30"/>
  <c r="I6" i="30"/>
  <c r="G8" i="27"/>
  <c r="I8" i="27"/>
  <c r="G8" i="29"/>
  <c r="I8" i="29"/>
  <c r="I49" i="28"/>
  <c r="D8" i="28"/>
  <c r="E14" i="30"/>
  <c r="I6" i="27"/>
  <c r="I6" i="28"/>
  <c r="BW29" i="73"/>
  <c r="BX29" i="73"/>
  <c r="BW27" i="73"/>
  <c r="BX27" i="73"/>
  <c r="F13" i="28"/>
  <c r="BW31" i="73"/>
  <c r="BX31" i="73"/>
  <c r="D10" i="44"/>
  <c r="F11" i="47"/>
  <c r="I11" i="2"/>
  <c r="I11" i="35"/>
  <c r="I11" i="27"/>
  <c r="F13" i="43"/>
  <c r="H9" i="43"/>
  <c r="G9" i="38"/>
  <c r="G13" i="38"/>
  <c r="F13" i="46"/>
  <c r="I9" i="27"/>
  <c r="F13" i="29"/>
  <c r="I6" i="29"/>
  <c r="H9" i="33"/>
  <c r="E13" i="34"/>
  <c r="H49" i="47"/>
  <c r="G10" i="27"/>
  <c r="G14" i="27"/>
  <c r="D14" i="37"/>
  <c r="G10" i="37"/>
  <c r="G14" i="37"/>
  <c r="D14" i="30"/>
  <c r="D15" i="30"/>
  <c r="F10" i="30"/>
  <c r="H10" i="30"/>
  <c r="F10" i="41"/>
  <c r="F14" i="41"/>
  <c r="H14" i="41"/>
  <c r="D14" i="41"/>
  <c r="D15" i="41"/>
  <c r="G10" i="41"/>
  <c r="G14" i="41"/>
  <c r="F10" i="40"/>
  <c r="I10" i="40"/>
  <c r="D14" i="40"/>
  <c r="D15" i="40"/>
  <c r="G10" i="40"/>
  <c r="G14" i="40"/>
  <c r="G10" i="30"/>
  <c r="G14" i="30"/>
  <c r="I10" i="35"/>
  <c r="G10" i="34"/>
  <c r="G14" i="34"/>
  <c r="D14" i="34"/>
  <c r="F14" i="34"/>
  <c r="H14" i="34"/>
  <c r="G10" i="35"/>
  <c r="G14" i="35"/>
  <c r="F10" i="37"/>
  <c r="I10" i="37"/>
  <c r="D14" i="25"/>
  <c r="D15" i="25"/>
  <c r="G10" i="25"/>
  <c r="G14" i="25"/>
  <c r="I10" i="34"/>
  <c r="D14" i="27"/>
  <c r="D15" i="27"/>
  <c r="D14" i="35"/>
  <c r="E13" i="40"/>
  <c r="H13" i="40"/>
  <c r="D13" i="33"/>
  <c r="I7" i="33"/>
  <c r="G14" i="46"/>
  <c r="C15" i="30"/>
  <c r="G14" i="43"/>
  <c r="C15" i="34"/>
  <c r="C15" i="2"/>
  <c r="E13" i="44"/>
  <c r="I8" i="42"/>
  <c r="H9" i="41"/>
  <c r="C15" i="41"/>
  <c r="D13" i="38"/>
  <c r="H6" i="38"/>
  <c r="F13" i="36"/>
  <c r="H13" i="36"/>
  <c r="I6" i="36"/>
  <c r="C15" i="35"/>
  <c r="F13" i="34"/>
  <c r="H9" i="31"/>
  <c r="D13" i="26"/>
  <c r="I7" i="26"/>
  <c r="F15" i="27"/>
  <c r="G9" i="27"/>
  <c r="D13" i="29"/>
  <c r="G7" i="29"/>
  <c r="G13" i="29"/>
  <c r="I7" i="29"/>
  <c r="I9" i="25"/>
  <c r="I7" i="25"/>
  <c r="F9" i="47"/>
  <c r="D13" i="42"/>
  <c r="I25" i="47"/>
  <c r="C15" i="42"/>
  <c r="I9" i="39"/>
  <c r="I7" i="39"/>
  <c r="D13" i="39"/>
  <c r="E13" i="39"/>
  <c r="E15" i="39"/>
  <c r="G8" i="43"/>
  <c r="C15" i="43"/>
  <c r="H9" i="44"/>
  <c r="G7" i="44"/>
  <c r="F13" i="41"/>
  <c r="H25" i="47"/>
  <c r="E13" i="38"/>
  <c r="E13" i="46"/>
  <c r="I6" i="46"/>
  <c r="H6" i="46"/>
  <c r="G9" i="37"/>
  <c r="C15" i="37"/>
  <c r="H6" i="36"/>
  <c r="F13" i="33"/>
  <c r="I8" i="34"/>
  <c r="I6" i="34"/>
  <c r="C15" i="31"/>
  <c r="I87" i="47"/>
  <c r="I42" i="47"/>
  <c r="H42" i="47"/>
  <c r="C15" i="32"/>
  <c r="C15" i="39"/>
  <c r="C15" i="40"/>
  <c r="C15" i="38"/>
  <c r="C15" i="36"/>
  <c r="E15" i="32"/>
  <c r="I10" i="27"/>
  <c r="D14" i="46"/>
  <c r="H10" i="27"/>
  <c r="H14" i="27"/>
  <c r="F10" i="46"/>
  <c r="F14" i="46"/>
  <c r="F15" i="46"/>
  <c r="G11" i="47"/>
  <c r="G25" i="47"/>
  <c r="E7" i="47"/>
  <c r="E13" i="2"/>
  <c r="E15" i="2"/>
  <c r="G42" i="47"/>
  <c r="G47" i="76"/>
  <c r="G104" i="76"/>
  <c r="I9" i="45"/>
  <c r="G9" i="45"/>
  <c r="C15" i="46"/>
  <c r="G13" i="42"/>
  <c r="I9" i="35"/>
  <c r="C13" i="47"/>
  <c r="G13" i="26"/>
  <c r="I6" i="33"/>
  <c r="I6" i="41"/>
  <c r="C15" i="45"/>
  <c r="F13" i="37"/>
  <c r="G13" i="40"/>
  <c r="I7" i="46"/>
  <c r="F13" i="25"/>
  <c r="H13" i="25"/>
  <c r="H6" i="25"/>
  <c r="I9" i="44"/>
  <c r="G9" i="44"/>
  <c r="F13" i="30"/>
  <c r="H7" i="32"/>
  <c r="F13" i="38"/>
  <c r="H8" i="37"/>
  <c r="D14" i="31"/>
  <c r="F10" i="31"/>
  <c r="G10" i="31"/>
  <c r="G14" i="31"/>
  <c r="I9" i="30"/>
  <c r="G9" i="30"/>
  <c r="G13" i="30"/>
  <c r="I9" i="2"/>
  <c r="G9" i="2"/>
  <c r="I7" i="38"/>
  <c r="G13" i="39"/>
  <c r="F13" i="39"/>
  <c r="D13" i="44"/>
  <c r="G49" i="47"/>
  <c r="G39" i="76"/>
  <c r="I9" i="33"/>
  <c r="H7" i="41"/>
  <c r="H6" i="2"/>
  <c r="C15" i="44"/>
  <c r="C14" i="47"/>
  <c r="BZ29" i="73"/>
  <c r="G54" i="76"/>
  <c r="BZ27" i="73"/>
  <c r="G52" i="76"/>
  <c r="BZ23" i="73"/>
  <c r="G48" i="76"/>
  <c r="G36" i="76"/>
  <c r="G45" i="76"/>
  <c r="G37" i="76"/>
  <c r="BZ31" i="73"/>
  <c r="G56" i="76"/>
  <c r="G41" i="76"/>
  <c r="G44" i="76"/>
  <c r="G51" i="76"/>
  <c r="BZ26" i="73"/>
  <c r="G42" i="76"/>
  <c r="G43" i="76"/>
  <c r="G8" i="28"/>
  <c r="I8" i="28"/>
  <c r="D8" i="47"/>
  <c r="F10" i="36"/>
  <c r="I10" i="36"/>
  <c r="D14" i="36"/>
  <c r="G10" i="36"/>
  <c r="G14" i="36"/>
  <c r="H6" i="29"/>
  <c r="I7" i="31"/>
  <c r="D13" i="31"/>
  <c r="G7" i="31"/>
  <c r="I7" i="36"/>
  <c r="G7" i="36"/>
  <c r="D13" i="36"/>
  <c r="H9" i="27"/>
  <c r="E9" i="47"/>
  <c r="F13" i="32"/>
  <c r="H6" i="32"/>
  <c r="F13" i="35"/>
  <c r="H6" i="35"/>
  <c r="I42" i="42"/>
  <c r="F7" i="42"/>
  <c r="H42" i="42"/>
  <c r="C28" i="84"/>
  <c r="D10" i="2"/>
  <c r="D10" i="47"/>
  <c r="E15" i="36"/>
  <c r="E13" i="37"/>
  <c r="H6" i="37"/>
  <c r="H10" i="43"/>
  <c r="F14" i="43"/>
  <c r="H14" i="43"/>
  <c r="I7" i="2"/>
  <c r="G7" i="2"/>
  <c r="D7" i="47"/>
  <c r="H7" i="45"/>
  <c r="E13" i="45"/>
  <c r="C15" i="33"/>
  <c r="I11" i="47"/>
  <c r="H11" i="47"/>
  <c r="BZ32" i="73"/>
  <c r="G57" i="76"/>
  <c r="BZ24" i="73"/>
  <c r="G49" i="76"/>
  <c r="G46" i="76"/>
  <c r="F10" i="42"/>
  <c r="F14" i="42"/>
  <c r="D14" i="42"/>
  <c r="G10" i="42"/>
  <c r="G14" i="42"/>
  <c r="F10" i="38"/>
  <c r="F14" i="38"/>
  <c r="D14" i="38"/>
  <c r="G10" i="38"/>
  <c r="G14" i="38"/>
  <c r="G6" i="43"/>
  <c r="I6" i="43"/>
  <c r="D13" i="43"/>
  <c r="D15" i="43"/>
  <c r="H13" i="29"/>
  <c r="F10" i="32"/>
  <c r="I10" i="32"/>
  <c r="D14" i="32"/>
  <c r="G10" i="32"/>
  <c r="G14" i="32"/>
  <c r="E13" i="30"/>
  <c r="H6" i="30"/>
  <c r="G13" i="41"/>
  <c r="E15" i="44"/>
  <c r="H13" i="44"/>
  <c r="F10" i="29"/>
  <c r="D14" i="29"/>
  <c r="D15" i="29"/>
  <c r="G10" i="29"/>
  <c r="G14" i="29"/>
  <c r="G13" i="25"/>
  <c r="E14" i="42"/>
  <c r="BW33" i="73"/>
  <c r="H13" i="28"/>
  <c r="H6" i="34"/>
  <c r="G8" i="35"/>
  <c r="G13" i="35"/>
  <c r="I8" i="35"/>
  <c r="D13" i="35"/>
  <c r="H6" i="39"/>
  <c r="E14" i="38"/>
  <c r="I7" i="27"/>
  <c r="G7" i="27"/>
  <c r="F13" i="31"/>
  <c r="H6" i="31"/>
  <c r="E13" i="33"/>
  <c r="H6" i="33"/>
  <c r="H6" i="41"/>
  <c r="F10" i="44"/>
  <c r="I10" i="44"/>
  <c r="D14" i="44"/>
  <c r="G10" i="44"/>
  <c r="G14" i="44"/>
  <c r="BZ28" i="73"/>
  <c r="G53" i="76"/>
  <c r="BZ25" i="73"/>
  <c r="G50" i="76"/>
  <c r="D14" i="28"/>
  <c r="G10" i="28"/>
  <c r="G14" i="28"/>
  <c r="F10" i="28"/>
  <c r="I10" i="28"/>
  <c r="I87" i="28"/>
  <c r="D9" i="28"/>
  <c r="D14" i="39"/>
  <c r="G10" i="39"/>
  <c r="G14" i="39"/>
  <c r="F10" i="39"/>
  <c r="I10" i="39"/>
  <c r="G7" i="45"/>
  <c r="I7" i="45"/>
  <c r="F10" i="26"/>
  <c r="D14" i="26"/>
  <c r="G10" i="26"/>
  <c r="G14" i="26"/>
  <c r="H6" i="27"/>
  <c r="E6" i="47"/>
  <c r="V83" i="83"/>
  <c r="B110" i="83"/>
  <c r="B87" i="83"/>
  <c r="F10" i="33"/>
  <c r="I10" i="33"/>
  <c r="D14" i="33"/>
  <c r="G10" i="33"/>
  <c r="G14" i="33"/>
  <c r="H8" i="28"/>
  <c r="E8" i="47"/>
  <c r="E15" i="40"/>
  <c r="I8" i="44"/>
  <c r="G8" i="44"/>
  <c r="E15" i="34"/>
  <c r="G87" i="47"/>
  <c r="E14" i="45"/>
  <c r="G8" i="31"/>
  <c r="I8" i="31"/>
  <c r="G6" i="2"/>
  <c r="D13" i="2"/>
  <c r="I6" i="2"/>
  <c r="D6" i="47"/>
  <c r="E13" i="41"/>
  <c r="I49" i="47"/>
  <c r="BZ30" i="73"/>
  <c r="G55" i="76"/>
  <c r="G38" i="76"/>
  <c r="G40" i="76"/>
  <c r="I9" i="34"/>
  <c r="G9" i="34"/>
  <c r="G13" i="34"/>
  <c r="D13" i="34"/>
  <c r="F13" i="42"/>
  <c r="H6" i="42"/>
  <c r="E14" i="35"/>
  <c r="H10" i="35"/>
  <c r="E10" i="47"/>
  <c r="F10" i="45"/>
  <c r="F14" i="45"/>
  <c r="F15" i="45"/>
  <c r="D14" i="45"/>
  <c r="G10" i="45"/>
  <c r="G14" i="45"/>
  <c r="D13" i="45"/>
  <c r="G13" i="33"/>
  <c r="H6" i="40"/>
  <c r="E13" i="43"/>
  <c r="F13" i="26"/>
  <c r="H13" i="26"/>
  <c r="H6" i="26"/>
  <c r="F6" i="47"/>
  <c r="G8" i="32"/>
  <c r="G13" i="32"/>
  <c r="I8" i="32"/>
  <c r="D13" i="32"/>
  <c r="G8" i="36"/>
  <c r="I8" i="36"/>
  <c r="I7" i="37"/>
  <c r="G7" i="37"/>
  <c r="D13" i="37"/>
  <c r="H8" i="2"/>
  <c r="I8" i="2"/>
  <c r="F8" i="47"/>
  <c r="F13" i="2"/>
  <c r="G8" i="46"/>
  <c r="G13" i="46"/>
  <c r="I8" i="46"/>
  <c r="D13" i="46"/>
  <c r="F14" i="25"/>
  <c r="H10" i="25"/>
  <c r="H13" i="31"/>
  <c r="E15" i="31"/>
  <c r="H13" i="46"/>
  <c r="D15" i="33"/>
  <c r="G13" i="37"/>
  <c r="G15" i="37"/>
  <c r="G13" i="45"/>
  <c r="G15" i="45"/>
  <c r="G15" i="25"/>
  <c r="I10" i="41"/>
  <c r="H10" i="41"/>
  <c r="D15" i="37"/>
  <c r="F14" i="37"/>
  <c r="H14" i="37"/>
  <c r="H10" i="37"/>
  <c r="I10" i="30"/>
  <c r="F14" i="30"/>
  <c r="H14" i="30"/>
  <c r="F14" i="40"/>
  <c r="F15" i="40"/>
  <c r="H15" i="40"/>
  <c r="H10" i="40"/>
  <c r="D15" i="35"/>
  <c r="D15" i="34"/>
  <c r="F15" i="34"/>
  <c r="H15" i="34"/>
  <c r="H10" i="42"/>
  <c r="G15" i="46"/>
  <c r="D15" i="46"/>
  <c r="D15" i="32"/>
  <c r="G15" i="35"/>
  <c r="D15" i="31"/>
  <c r="I10" i="45"/>
  <c r="D15" i="26"/>
  <c r="F15" i="43"/>
  <c r="G13" i="44"/>
  <c r="G15" i="44"/>
  <c r="D15" i="42"/>
  <c r="D15" i="39"/>
  <c r="H13" i="39"/>
  <c r="D15" i="38"/>
  <c r="H13" i="38"/>
  <c r="F15" i="38"/>
  <c r="H13" i="34"/>
  <c r="G13" i="27"/>
  <c r="G15" i="27"/>
  <c r="G15" i="29"/>
  <c r="G15" i="30"/>
  <c r="G15" i="34"/>
  <c r="G15" i="42"/>
  <c r="G15" i="39"/>
  <c r="G13" i="43"/>
  <c r="G15" i="43"/>
  <c r="D15" i="44"/>
  <c r="G15" i="40"/>
  <c r="G15" i="38"/>
  <c r="E15" i="46"/>
  <c r="H15" i="46"/>
  <c r="G13" i="36"/>
  <c r="G15" i="36"/>
  <c r="G13" i="31"/>
  <c r="G15" i="31"/>
  <c r="G15" i="26"/>
  <c r="G15" i="32"/>
  <c r="H10" i="38"/>
  <c r="H10" i="46"/>
  <c r="G76" i="76"/>
  <c r="C15" i="47"/>
  <c r="I10" i="46"/>
  <c r="H14" i="45"/>
  <c r="H14" i="38"/>
  <c r="I10" i="38"/>
  <c r="I10" i="42"/>
  <c r="H8" i="47"/>
  <c r="G68" i="76"/>
  <c r="G96" i="76"/>
  <c r="F14" i="31"/>
  <c r="H14" i="31"/>
  <c r="H10" i="31"/>
  <c r="F15" i="41"/>
  <c r="H14" i="46"/>
  <c r="G13" i="2"/>
  <c r="H9" i="47"/>
  <c r="I10" i="31"/>
  <c r="E15" i="38"/>
  <c r="G15" i="33"/>
  <c r="F15" i="42"/>
  <c r="H13" i="42"/>
  <c r="G110" i="76"/>
  <c r="G82" i="76"/>
  <c r="G35" i="76"/>
  <c r="BZ33" i="73"/>
  <c r="BX33" i="73"/>
  <c r="F14" i="29"/>
  <c r="H10" i="29"/>
  <c r="G106" i="76"/>
  <c r="G78" i="76"/>
  <c r="G108" i="76"/>
  <c r="G80" i="76"/>
  <c r="G105" i="76"/>
  <c r="G77" i="76"/>
  <c r="H14" i="25"/>
  <c r="F15" i="25"/>
  <c r="H15" i="25"/>
  <c r="E14" i="47"/>
  <c r="G112" i="76"/>
  <c r="G84" i="76"/>
  <c r="H13" i="41"/>
  <c r="E15" i="41"/>
  <c r="H10" i="45"/>
  <c r="F14" i="39"/>
  <c r="H10" i="39"/>
  <c r="I9" i="28"/>
  <c r="G9" i="28"/>
  <c r="G13" i="28"/>
  <c r="G15" i="28"/>
  <c r="D9" i="47"/>
  <c r="D13" i="47"/>
  <c r="H13" i="33"/>
  <c r="E15" i="33"/>
  <c r="G15" i="41"/>
  <c r="G7" i="47"/>
  <c r="F7" i="47"/>
  <c r="H7" i="47"/>
  <c r="I7" i="42"/>
  <c r="H7" i="42"/>
  <c r="H13" i="32"/>
  <c r="D15" i="36"/>
  <c r="D13" i="28"/>
  <c r="D15" i="28"/>
  <c r="G98" i="76"/>
  <c r="G70" i="76"/>
  <c r="G102" i="76"/>
  <c r="G74" i="76"/>
  <c r="F14" i="26"/>
  <c r="H14" i="26"/>
  <c r="H10" i="26"/>
  <c r="G99" i="76"/>
  <c r="G71" i="76"/>
  <c r="G111" i="76"/>
  <c r="G83" i="76"/>
  <c r="H14" i="35"/>
  <c r="E15" i="35"/>
  <c r="G97" i="76"/>
  <c r="G69" i="76"/>
  <c r="G95" i="76"/>
  <c r="G67" i="76"/>
  <c r="I6" i="47"/>
  <c r="G6" i="47"/>
  <c r="F14" i="33"/>
  <c r="H10" i="33"/>
  <c r="H13" i="27"/>
  <c r="H15" i="27"/>
  <c r="F14" i="44"/>
  <c r="H10" i="44"/>
  <c r="E15" i="45"/>
  <c r="H15" i="45"/>
  <c r="H13" i="45"/>
  <c r="H13" i="37"/>
  <c r="E15" i="37"/>
  <c r="F14" i="36"/>
  <c r="H10" i="36"/>
  <c r="G101" i="76"/>
  <c r="G73" i="76"/>
  <c r="G113" i="76"/>
  <c r="G85" i="76"/>
  <c r="G66" i="76"/>
  <c r="G94" i="76"/>
  <c r="H13" i="2"/>
  <c r="H13" i="43"/>
  <c r="E15" i="43"/>
  <c r="D15" i="45"/>
  <c r="H6" i="47"/>
  <c r="E13" i="47"/>
  <c r="I10" i="26"/>
  <c r="F14" i="28"/>
  <c r="H10" i="28"/>
  <c r="G107" i="76"/>
  <c r="G79" i="76"/>
  <c r="H14" i="42"/>
  <c r="E15" i="42"/>
  <c r="I10" i="29"/>
  <c r="H13" i="30"/>
  <c r="E15" i="30"/>
  <c r="F14" i="32"/>
  <c r="H14" i="32"/>
  <c r="H10" i="32"/>
  <c r="G103" i="76"/>
  <c r="G75" i="76"/>
  <c r="G114" i="76"/>
  <c r="G86" i="76"/>
  <c r="G10" i="2"/>
  <c r="G14" i="2"/>
  <c r="F10" i="2"/>
  <c r="I10" i="2"/>
  <c r="D14" i="2"/>
  <c r="D15" i="2"/>
  <c r="F15" i="35"/>
  <c r="H13" i="35"/>
  <c r="G8" i="47"/>
  <c r="I8" i="47"/>
  <c r="G100" i="76"/>
  <c r="G72" i="76"/>
  <c r="G93" i="76"/>
  <c r="G65" i="76"/>
  <c r="G109" i="76"/>
  <c r="G81" i="76"/>
  <c r="F15" i="37"/>
  <c r="H15" i="37"/>
  <c r="F15" i="30"/>
  <c r="H14" i="40"/>
  <c r="H15" i="43"/>
  <c r="H15" i="38"/>
  <c r="H15" i="30"/>
  <c r="H15" i="42"/>
  <c r="H15" i="41"/>
  <c r="G15" i="2"/>
  <c r="F15" i="31"/>
  <c r="H15" i="31"/>
  <c r="F13" i="47"/>
  <c r="H13" i="47"/>
  <c r="F15" i="26"/>
  <c r="H15" i="26"/>
  <c r="I7" i="47"/>
  <c r="F14" i="2"/>
  <c r="H10" i="2"/>
  <c r="F10" i="47"/>
  <c r="I10" i="47"/>
  <c r="D14" i="47"/>
  <c r="D15" i="47"/>
  <c r="G10" i="47"/>
  <c r="G14" i="47"/>
  <c r="F15" i="36"/>
  <c r="H15" i="36"/>
  <c r="H14" i="36"/>
  <c r="F15" i="32"/>
  <c r="H15" i="32"/>
  <c r="G92" i="76"/>
  <c r="G58" i="76"/>
  <c r="G64" i="76"/>
  <c r="G87" i="76"/>
  <c r="H14" i="29"/>
  <c r="F15" i="29"/>
  <c r="H15" i="29"/>
  <c r="E15" i="47"/>
  <c r="F15" i="33"/>
  <c r="H15" i="33"/>
  <c r="H14" i="33"/>
  <c r="F15" i="28"/>
  <c r="H15" i="28"/>
  <c r="H14" i="28"/>
  <c r="F15" i="44"/>
  <c r="H15" i="44"/>
  <c r="H14" i="44"/>
  <c r="H15" i="35"/>
  <c r="G9" i="47"/>
  <c r="G13" i="47"/>
  <c r="I9" i="47"/>
  <c r="H14" i="39"/>
  <c r="F15" i="39"/>
  <c r="H15" i="39"/>
  <c r="G15" i="47"/>
  <c r="F14" i="47"/>
  <c r="H10" i="47"/>
  <c r="G115" i="76"/>
  <c r="H14" i="2"/>
  <c r="F15" i="2"/>
  <c r="H15" i="2"/>
  <c r="J29" i="72"/>
  <c r="W9" i="82"/>
  <c r="C33" i="71"/>
  <c r="C33" i="79"/>
  <c r="H14" i="47"/>
  <c r="F15" i="47"/>
  <c r="H15" i="47"/>
  <c r="F51" i="76"/>
  <c r="F57" i="76"/>
  <c r="F44" i="76"/>
  <c r="F38" i="76"/>
  <c r="F41" i="76"/>
  <c r="F40" i="76"/>
  <c r="F55" i="76"/>
  <c r="F53" i="76"/>
  <c r="F42" i="76"/>
  <c r="F46" i="76"/>
  <c r="F37" i="76"/>
  <c r="F56" i="76"/>
  <c r="F48" i="76"/>
  <c r="F50" i="76"/>
  <c r="F49" i="76"/>
  <c r="F45" i="76"/>
  <c r="F54" i="76"/>
  <c r="F39" i="76"/>
  <c r="F36" i="76"/>
  <c r="F43" i="76"/>
  <c r="F52" i="76"/>
  <c r="F47" i="76"/>
  <c r="E33" i="71"/>
  <c r="E33" i="79"/>
  <c r="F100" i="76"/>
  <c r="F72" i="76"/>
  <c r="F85" i="76"/>
  <c r="F113" i="76"/>
  <c r="F67" i="76"/>
  <c r="F95" i="76"/>
  <c r="F65" i="76"/>
  <c r="F93" i="76"/>
  <c r="F106" i="76"/>
  <c r="F78" i="76"/>
  <c r="F66" i="76"/>
  <c r="F94" i="76"/>
  <c r="F112" i="76"/>
  <c r="F84" i="76"/>
  <c r="F101" i="76"/>
  <c r="F73" i="76"/>
  <c r="F74" i="76"/>
  <c r="F102" i="76"/>
  <c r="F76" i="76"/>
  <c r="F104" i="76"/>
  <c r="F68" i="76"/>
  <c r="F96" i="76"/>
  <c r="F107" i="76"/>
  <c r="F79" i="76"/>
  <c r="F103" i="76"/>
  <c r="F75" i="76"/>
  <c r="F69" i="76"/>
  <c r="F97" i="76"/>
  <c r="F114" i="76"/>
  <c r="F86" i="76"/>
  <c r="F110" i="76"/>
  <c r="F82" i="76"/>
  <c r="F81" i="76"/>
  <c r="F109" i="76"/>
  <c r="F83" i="76"/>
  <c r="F111" i="76"/>
  <c r="F77" i="76"/>
  <c r="F105" i="76"/>
  <c r="F71" i="76"/>
  <c r="F99" i="76"/>
  <c r="F98" i="76"/>
  <c r="F70" i="76"/>
  <c r="F80" i="76"/>
  <c r="F108" i="76"/>
  <c r="R4" i="72"/>
  <c r="AP45" i="72"/>
  <c r="AD13" i="73"/>
  <c r="AS29" i="73"/>
  <c r="Q32" i="82"/>
  <c r="R18" i="73"/>
  <c r="D6" i="72"/>
  <c r="AN13" i="82"/>
  <c r="F38" i="82"/>
  <c r="AC14" i="73"/>
  <c r="X21" i="73"/>
  <c r="Q28" i="82"/>
  <c r="AN11" i="73"/>
  <c r="D28" i="73"/>
  <c r="D38" i="82"/>
  <c r="W16" i="73"/>
  <c r="AI21" i="82"/>
  <c r="AL24" i="73"/>
  <c r="E30" i="73"/>
  <c r="X61" i="72"/>
  <c r="F61" i="72"/>
  <c r="AM28" i="73"/>
  <c r="S29" i="82"/>
  <c r="AC9" i="82"/>
  <c r="D36" i="72"/>
  <c r="AP35" i="72"/>
  <c r="AJ10" i="72"/>
  <c r="Q2" i="82"/>
  <c r="AA37" i="82"/>
  <c r="R55" i="72"/>
  <c r="K43" i="82"/>
  <c r="AE12" i="72"/>
  <c r="AB45" i="72"/>
  <c r="I17" i="72"/>
  <c r="AN17" i="73"/>
  <c r="AI9" i="82"/>
  <c r="L11" i="82"/>
  <c r="B27" i="73"/>
  <c r="H29" i="82"/>
  <c r="AB7" i="82"/>
  <c r="Z29" i="82"/>
  <c r="AD10" i="72"/>
  <c r="Y12" i="73"/>
  <c r="AA12" i="73"/>
  <c r="AA45" i="82"/>
  <c r="Z28" i="72"/>
  <c r="D40" i="82"/>
  <c r="AS26" i="73"/>
  <c r="AP10" i="72"/>
  <c r="P51" i="72"/>
  <c r="AA30" i="73"/>
  <c r="L27" i="73"/>
  <c r="AR13" i="73"/>
  <c r="L19" i="82"/>
  <c r="Q36" i="82"/>
  <c r="H53" i="72"/>
  <c r="AM18" i="73"/>
  <c r="AU13" i="73"/>
  <c r="I14" i="72"/>
  <c r="G23" i="73"/>
  <c r="AV17" i="72"/>
  <c r="AA13" i="72"/>
  <c r="AI17" i="72"/>
  <c r="P20" i="72"/>
  <c r="AR11" i="82"/>
  <c r="AP55" i="72"/>
  <c r="AQ8" i="72"/>
  <c r="AR28" i="72"/>
  <c r="J18" i="82"/>
  <c r="AC27" i="73"/>
  <c r="AJ14" i="73"/>
  <c r="AM30" i="73"/>
  <c r="AE31" i="73"/>
  <c r="Y21" i="82"/>
  <c r="F29" i="73"/>
  <c r="AD34" i="72"/>
  <c r="AR23" i="82"/>
  <c r="AA7" i="72"/>
  <c r="P24" i="73"/>
  <c r="AC11" i="82"/>
  <c r="L9" i="72"/>
  <c r="W20" i="73"/>
  <c r="AM12" i="72"/>
  <c r="AD11" i="82"/>
  <c r="J14" i="72"/>
  <c r="Y15" i="73"/>
  <c r="Q11" i="82"/>
  <c r="T11" i="72"/>
  <c r="AN18" i="73"/>
  <c r="O20" i="72"/>
  <c r="Q29" i="82"/>
  <c r="L46" i="82"/>
  <c r="AN16" i="73"/>
  <c r="AM25" i="82"/>
  <c r="AH43" i="82"/>
  <c r="AB9" i="82"/>
  <c r="AK7" i="72"/>
  <c r="AA12" i="72"/>
  <c r="O17" i="72"/>
  <c r="I34" i="82"/>
  <c r="I5" i="82"/>
  <c r="U11" i="73"/>
  <c r="G11" i="82"/>
  <c r="P46" i="82"/>
  <c r="AO16" i="73"/>
  <c r="P6" i="72"/>
  <c r="N7" i="82"/>
  <c r="J38" i="72"/>
  <c r="AQ18" i="73"/>
  <c r="AP8" i="72"/>
  <c r="S26" i="82"/>
  <c r="V31" i="73"/>
  <c r="E43" i="82"/>
  <c r="AO24" i="73"/>
  <c r="E15" i="82"/>
  <c r="AD15" i="82"/>
  <c r="AE17" i="73"/>
  <c r="AT19" i="82"/>
  <c r="AG14" i="72"/>
  <c r="AB43" i="82"/>
  <c r="X22" i="73"/>
  <c r="AV37" i="72"/>
  <c r="AB27" i="73"/>
  <c r="L31" i="82"/>
  <c r="G14" i="73"/>
  <c r="Z19" i="82"/>
  <c r="AD37" i="82"/>
  <c r="AO11" i="72"/>
  <c r="S10" i="82"/>
  <c r="J9" i="82"/>
  <c r="Z19" i="73"/>
  <c r="AL37" i="72"/>
  <c r="AN14" i="73"/>
  <c r="AX28" i="73"/>
  <c r="L35" i="82"/>
  <c r="L39" i="82"/>
  <c r="AB55" i="72"/>
  <c r="AK30" i="73"/>
  <c r="F34" i="72"/>
  <c r="AJ21" i="82"/>
  <c r="AR51" i="72"/>
  <c r="V3" i="82"/>
  <c r="AG7" i="72"/>
  <c r="X28" i="73"/>
  <c r="F17" i="82"/>
  <c r="AC31" i="73"/>
  <c r="G39" i="82"/>
  <c r="AY22" i="73"/>
  <c r="F20" i="73"/>
  <c r="Y32" i="73"/>
  <c r="J39" i="82"/>
  <c r="AE12" i="73"/>
  <c r="AD31" i="82"/>
  <c r="AD45" i="82"/>
  <c r="AD21" i="73"/>
  <c r="AT54" i="72"/>
  <c r="AJ6" i="72"/>
  <c r="AA16" i="72"/>
  <c r="AP28" i="73"/>
  <c r="AD16" i="73"/>
  <c r="O47" i="82"/>
  <c r="AT7" i="72"/>
  <c r="Z11" i="72"/>
  <c r="O12" i="72"/>
  <c r="AS28" i="73"/>
  <c r="U12" i="73"/>
  <c r="AI11" i="73"/>
  <c r="AK5" i="82"/>
  <c r="AB16" i="72"/>
  <c r="X13" i="82"/>
  <c r="P40" i="72"/>
  <c r="W15" i="73"/>
  <c r="D14" i="82"/>
  <c r="AC5" i="72"/>
  <c r="AS20" i="72"/>
  <c r="AT15" i="82"/>
  <c r="X47" i="82"/>
  <c r="AD33" i="82"/>
  <c r="AJ15" i="72"/>
  <c r="AN50" i="72"/>
  <c r="N39" i="82"/>
  <c r="AU6" i="72"/>
  <c r="E39" i="82"/>
  <c r="AO13" i="82"/>
  <c r="AE7" i="82"/>
  <c r="E32" i="82"/>
  <c r="U21" i="73"/>
  <c r="AR17" i="82"/>
  <c r="AA4" i="72"/>
  <c r="U45" i="82"/>
  <c r="D53" i="72"/>
  <c r="AJ18" i="73"/>
  <c r="R50" i="72"/>
  <c r="E9" i="82"/>
  <c r="AH12" i="72"/>
  <c r="G29" i="73"/>
  <c r="Q23" i="73"/>
  <c r="N45" i="72"/>
  <c r="F12" i="73"/>
  <c r="AA9" i="72"/>
  <c r="E15" i="72"/>
  <c r="AS22" i="73"/>
  <c r="AE27" i="73"/>
  <c r="R17" i="73"/>
  <c r="AG6" i="72"/>
  <c r="D19" i="73"/>
  <c r="AW11" i="73"/>
  <c r="AJ22" i="73"/>
  <c r="AI32" i="73"/>
  <c r="X50" i="72"/>
  <c r="AS12" i="72"/>
  <c r="AH20" i="73"/>
  <c r="O11" i="82"/>
  <c r="H11" i="72"/>
  <c r="R8" i="72"/>
  <c r="AU24" i="73"/>
  <c r="H35" i="82"/>
  <c r="AW15" i="73"/>
  <c r="J4" i="72"/>
  <c r="AT35" i="72"/>
  <c r="S14" i="82"/>
  <c r="C20" i="72"/>
  <c r="AT16" i="72"/>
  <c r="AJ37" i="72"/>
  <c r="I33" i="82"/>
  <c r="AI25" i="73"/>
  <c r="W24" i="73"/>
  <c r="AI13" i="73"/>
  <c r="B26" i="73"/>
  <c r="Y11" i="82"/>
  <c r="D2" i="82"/>
  <c r="AH24" i="73"/>
  <c r="S28" i="82"/>
  <c r="AK16" i="73"/>
  <c r="B14" i="73"/>
  <c r="AN21" i="82"/>
  <c r="T27" i="72"/>
  <c r="AW16" i="73"/>
  <c r="AS15" i="73"/>
  <c r="AL15" i="73"/>
  <c r="N25" i="82"/>
  <c r="M29" i="73"/>
  <c r="N55" i="72"/>
  <c r="K30" i="82"/>
  <c r="F6" i="82"/>
  <c r="U6" i="72"/>
  <c r="P8" i="72"/>
  <c r="D25" i="82"/>
  <c r="AN11" i="72"/>
  <c r="F10" i="73"/>
  <c r="AV41" i="72"/>
  <c r="AD45" i="72"/>
  <c r="AI31" i="82"/>
  <c r="Q12" i="72"/>
  <c r="M16" i="82"/>
  <c r="R53" i="72"/>
  <c r="I45" i="82"/>
  <c r="AI27" i="82"/>
  <c r="V17" i="72"/>
  <c r="AU43" i="82"/>
  <c r="AB9" i="72"/>
  <c r="AH28" i="73"/>
  <c r="AA3" i="82"/>
  <c r="AH29" i="73"/>
  <c r="Y12" i="72"/>
  <c r="E10" i="82"/>
  <c r="K17" i="82"/>
  <c r="AA17" i="72"/>
  <c r="AH18" i="73"/>
  <c r="AT27" i="73"/>
  <c r="L2" i="82"/>
  <c r="W29" i="73"/>
  <c r="AE19" i="82"/>
  <c r="AF54" i="72"/>
  <c r="AR32" i="73"/>
  <c r="R56" i="72"/>
  <c r="F12" i="72"/>
  <c r="V5" i="72"/>
  <c r="AF36" i="72"/>
  <c r="AL27" i="82"/>
  <c r="AU15" i="82"/>
  <c r="N35" i="72"/>
  <c r="I27" i="82"/>
  <c r="AB36" i="72"/>
  <c r="K30" i="73"/>
  <c r="K2" i="82"/>
  <c r="B12" i="73"/>
  <c r="AY30" i="73"/>
  <c r="AY24" i="73"/>
  <c r="O9" i="72"/>
  <c r="R12" i="73"/>
  <c r="AH12" i="73"/>
  <c r="V11" i="73"/>
  <c r="G15" i="82"/>
  <c r="J19" i="82"/>
  <c r="AH38" i="72"/>
  <c r="F43" i="82"/>
  <c r="X17" i="82"/>
  <c r="S27" i="82"/>
  <c r="Z52" i="72"/>
  <c r="AV15" i="73"/>
  <c r="AL8" i="72"/>
  <c r="AV61" i="72"/>
  <c r="AG25" i="82"/>
  <c r="L32" i="82"/>
  <c r="AH25" i="73"/>
  <c r="Y19" i="73"/>
  <c r="AX25" i="73"/>
  <c r="AM29" i="82"/>
  <c r="AN5" i="82"/>
  <c r="N13" i="72"/>
  <c r="B29" i="73"/>
  <c r="AC27" i="82"/>
  <c r="Q3" i="82"/>
  <c r="AK13" i="82"/>
  <c r="AD11" i="72"/>
  <c r="AD7" i="82"/>
  <c r="U30" i="73"/>
  <c r="G16" i="72"/>
  <c r="AP14" i="73"/>
  <c r="P7" i="72"/>
  <c r="AT35" i="82"/>
  <c r="N3" i="82"/>
  <c r="E28" i="73"/>
  <c r="AU17" i="82"/>
  <c r="L27" i="82"/>
  <c r="K46" i="82"/>
  <c r="AI24" i="73"/>
  <c r="AK23" i="82"/>
  <c r="Q30" i="82"/>
  <c r="T15" i="72"/>
  <c r="AU11" i="72"/>
  <c r="AD41" i="72"/>
  <c r="AR10" i="72"/>
  <c r="AA13" i="82"/>
  <c r="M11" i="72"/>
  <c r="P19" i="73"/>
  <c r="AH27" i="73"/>
  <c r="N47" i="82"/>
  <c r="E23" i="73"/>
  <c r="Y10" i="72"/>
  <c r="AH41" i="72"/>
  <c r="X15" i="72"/>
  <c r="D47" i="82"/>
  <c r="P32" i="82"/>
  <c r="AI21" i="73"/>
  <c r="AG10" i="73"/>
  <c r="T50" i="72"/>
  <c r="AE16" i="73"/>
  <c r="G32" i="82"/>
  <c r="K28" i="82"/>
  <c r="D18" i="82"/>
  <c r="AH4" i="72"/>
  <c r="V17" i="82"/>
  <c r="AR6" i="72"/>
  <c r="AA32" i="73"/>
  <c r="M10" i="72"/>
  <c r="AA23" i="82"/>
  <c r="AA11" i="82"/>
  <c r="AI47" i="82"/>
  <c r="AE45" i="82"/>
  <c r="K21" i="82"/>
  <c r="Z21" i="82"/>
  <c r="I41" i="82"/>
  <c r="N16" i="72"/>
  <c r="P34" i="72"/>
  <c r="AM15" i="73"/>
  <c r="AH17" i="72"/>
  <c r="T40" i="72"/>
  <c r="AG26" i="73"/>
  <c r="AF35" i="72"/>
  <c r="AC37" i="82"/>
  <c r="AR27" i="73"/>
  <c r="Y9" i="82"/>
  <c r="AD51" i="72"/>
  <c r="K29" i="73"/>
  <c r="M26" i="73"/>
  <c r="K21" i="73"/>
  <c r="F27" i="73"/>
  <c r="U7" i="72"/>
  <c r="AG14" i="73"/>
  <c r="Z50" i="72"/>
  <c r="AT51" i="72"/>
  <c r="AH25" i="82"/>
  <c r="D44" i="72"/>
  <c r="AG20" i="73"/>
  <c r="AQ28" i="73"/>
  <c r="AQ11" i="73"/>
  <c r="AG47" i="82"/>
  <c r="J43" i="82"/>
  <c r="L4" i="82"/>
  <c r="AD26" i="73"/>
  <c r="G24" i="73"/>
  <c r="E20" i="82"/>
  <c r="S8" i="72"/>
  <c r="D10" i="73"/>
  <c r="K27" i="82"/>
  <c r="AJ29" i="73"/>
  <c r="AH17" i="82"/>
  <c r="AD18" i="73"/>
  <c r="Z54" i="72"/>
  <c r="AV38" i="72"/>
  <c r="AL39" i="82"/>
  <c r="D37" i="82"/>
  <c r="AU29" i="82"/>
  <c r="AW23" i="73"/>
  <c r="AA13" i="73"/>
  <c r="F55" i="72"/>
  <c r="AP21" i="73"/>
  <c r="Q9" i="72"/>
  <c r="N46" i="82"/>
  <c r="AT29" i="82"/>
  <c r="AM20" i="73"/>
  <c r="AR29" i="73"/>
  <c r="AU15" i="73"/>
  <c r="G14" i="82"/>
  <c r="W27" i="73"/>
  <c r="Q40" i="82"/>
  <c r="D28" i="82"/>
  <c r="P38" i="72"/>
  <c r="C7" i="72"/>
  <c r="F23" i="82"/>
  <c r="P9" i="82"/>
  <c r="Y23" i="82"/>
  <c r="I4" i="82"/>
  <c r="AI16" i="73"/>
  <c r="AS16" i="73"/>
  <c r="AE9" i="82"/>
  <c r="K31" i="73"/>
  <c r="AI15" i="73"/>
  <c r="AI7" i="72"/>
  <c r="AW10" i="73"/>
  <c r="S14" i="72"/>
  <c r="S43" i="82"/>
  <c r="G9" i="72"/>
  <c r="L11" i="72"/>
  <c r="AI37" i="82"/>
  <c r="AK27" i="82"/>
  <c r="AE19" i="73"/>
  <c r="AN28" i="73"/>
  <c r="AS16" i="72"/>
  <c r="AO13" i="73"/>
  <c r="P31" i="73"/>
  <c r="AT41" i="72"/>
  <c r="M19" i="82"/>
  <c r="AT21" i="73"/>
  <c r="Q31" i="82"/>
  <c r="AW20" i="73"/>
  <c r="AA25" i="82"/>
  <c r="AH50" i="72"/>
  <c r="Q23" i="82"/>
  <c r="AT61" i="72"/>
  <c r="F30" i="82"/>
  <c r="AB26" i="73"/>
  <c r="AV31" i="73"/>
  <c r="AA6" i="72"/>
  <c r="J45" i="72"/>
  <c r="AL7" i="82"/>
  <c r="Y14" i="73"/>
  <c r="G13" i="82"/>
  <c r="N54" i="72"/>
  <c r="K12" i="72"/>
  <c r="F29" i="82"/>
  <c r="AB37" i="72"/>
  <c r="AL17" i="73"/>
  <c r="AK47" i="82"/>
  <c r="AW31" i="73"/>
  <c r="T52" i="72"/>
  <c r="K14" i="73"/>
  <c r="E46" i="82"/>
  <c r="O41" i="82"/>
  <c r="AN34" i="72"/>
  <c r="U23" i="73"/>
  <c r="P26" i="73"/>
  <c r="AD13" i="72"/>
  <c r="L6" i="72"/>
  <c r="R7" i="72"/>
  <c r="E13" i="73"/>
  <c r="M17" i="82"/>
  <c r="L19" i="73"/>
  <c r="AV44" i="72"/>
  <c r="AR31" i="73"/>
  <c r="AH13" i="73"/>
  <c r="K18" i="82"/>
  <c r="J40" i="72"/>
  <c r="V6" i="72"/>
  <c r="R14" i="72"/>
  <c r="AB15" i="82"/>
  <c r="Q4" i="72"/>
  <c r="AF32" i="73"/>
  <c r="G23" i="82"/>
  <c r="Y27" i="73"/>
  <c r="X41" i="72"/>
  <c r="AT25" i="73"/>
  <c r="U35" i="82"/>
  <c r="AA8" i="72"/>
  <c r="L5" i="72"/>
  <c r="U19" i="73"/>
  <c r="AX30" i="73"/>
  <c r="AU33" i="82"/>
  <c r="M12" i="73"/>
  <c r="AN56" i="72"/>
  <c r="AA15" i="73"/>
  <c r="K20" i="73"/>
  <c r="AX22" i="73"/>
  <c r="AS32" i="73"/>
  <c r="AR16" i="73"/>
  <c r="E33" i="82"/>
  <c r="AU9" i="72"/>
  <c r="AH44" i="72"/>
  <c r="AE14" i="73"/>
  <c r="AD39" i="72"/>
  <c r="X12" i="72"/>
  <c r="G44" i="82"/>
  <c r="AD27" i="72"/>
  <c r="Z47" i="82"/>
  <c r="G9" i="82"/>
  <c r="C17" i="72"/>
  <c r="AK18" i="73"/>
  <c r="AB13" i="72"/>
  <c r="AN7" i="72"/>
  <c r="T53" i="72"/>
  <c r="C14" i="73"/>
  <c r="S10" i="72"/>
  <c r="O5" i="72"/>
  <c r="H46" i="82"/>
  <c r="AU26" i="73"/>
  <c r="AR39" i="82"/>
  <c r="AG22" i="73"/>
  <c r="C29" i="73"/>
  <c r="O7" i="82"/>
  <c r="AT45" i="82"/>
  <c r="AA21" i="82"/>
  <c r="U27" i="73"/>
  <c r="AN32" i="73"/>
  <c r="M32" i="82"/>
  <c r="AO33" i="82"/>
  <c r="AQ13" i="73"/>
  <c r="AB20" i="72"/>
  <c r="AL37" i="82"/>
  <c r="AW19" i="73"/>
  <c r="AH21" i="73"/>
  <c r="Y43" i="82"/>
  <c r="AT26" i="73"/>
  <c r="O33" i="82"/>
  <c r="AJ20" i="73"/>
  <c r="AT10" i="72"/>
  <c r="AO14" i="72"/>
  <c r="U39" i="82"/>
  <c r="AQ30" i="73"/>
  <c r="AO23" i="82"/>
  <c r="AG11" i="82"/>
  <c r="O6" i="82"/>
  <c r="K42" i="82"/>
  <c r="AJ27" i="82"/>
  <c r="AI3" i="82"/>
  <c r="P9" i="72"/>
  <c r="AJ45" i="72"/>
  <c r="L17" i="72"/>
  <c r="J4" i="82"/>
  <c r="AA31" i="82"/>
  <c r="AE13" i="82"/>
  <c r="G31" i="82"/>
  <c r="AF52" i="72"/>
  <c r="AL20" i="73"/>
  <c r="D27" i="82"/>
  <c r="N12" i="72"/>
  <c r="N6" i="82"/>
  <c r="AG37" i="82"/>
  <c r="N26" i="82"/>
  <c r="V12" i="73"/>
  <c r="AO17" i="73"/>
  <c r="AH14" i="73"/>
  <c r="O18" i="82"/>
  <c r="AR34" i="72"/>
  <c r="AR47" i="82"/>
  <c r="I25" i="82"/>
  <c r="AK5" i="72"/>
  <c r="AH5" i="82"/>
  <c r="AH37" i="82"/>
  <c r="AT17" i="73"/>
  <c r="G46" i="82"/>
  <c r="L22" i="73"/>
  <c r="W17" i="72"/>
  <c r="J11" i="72"/>
  <c r="AI13" i="82"/>
  <c r="AT56" i="72"/>
  <c r="AT43" i="82"/>
  <c r="F31" i="82"/>
  <c r="AG31" i="73"/>
  <c r="H41" i="72"/>
  <c r="AM17" i="82"/>
  <c r="V35" i="82"/>
  <c r="W12" i="72"/>
  <c r="Z13" i="72"/>
  <c r="N40" i="72"/>
  <c r="U29" i="73"/>
  <c r="AI41" i="82"/>
  <c r="AF15" i="73"/>
  <c r="Z37" i="82"/>
  <c r="J41" i="72"/>
  <c r="P13" i="73"/>
  <c r="AV12" i="73"/>
  <c r="AR20" i="72"/>
  <c r="J16" i="82"/>
  <c r="AP52" i="72"/>
  <c r="AQ15" i="72"/>
  <c r="AK14" i="72"/>
  <c r="U20" i="72"/>
  <c r="AF29" i="73"/>
  <c r="AR50" i="72"/>
  <c r="F53" i="72"/>
  <c r="AB5" i="82"/>
  <c r="AL30" i="73"/>
  <c r="M25" i="82"/>
  <c r="C16" i="73"/>
  <c r="AH34" i="72"/>
  <c r="AA22" i="73"/>
  <c r="H31" i="82"/>
  <c r="O43" i="82"/>
  <c r="AO13" i="72"/>
  <c r="R29" i="73"/>
  <c r="E8" i="82"/>
  <c r="AH32" i="73"/>
  <c r="O23" i="82"/>
  <c r="AV35" i="72"/>
  <c r="AN38" i="72"/>
  <c r="AS23" i="73"/>
  <c r="Z53" i="72"/>
  <c r="AL14" i="72"/>
  <c r="AD30" i="73"/>
  <c r="H54" i="72"/>
  <c r="V10" i="73"/>
  <c r="I31" i="82"/>
  <c r="O10" i="72"/>
  <c r="Y13" i="72"/>
  <c r="Z23" i="73"/>
  <c r="V11" i="72"/>
  <c r="AE25" i="82"/>
  <c r="K27" i="73"/>
  <c r="I24" i="82"/>
  <c r="AB15" i="73"/>
  <c r="N41" i="82"/>
  <c r="T4" i="72"/>
  <c r="AA11" i="73"/>
  <c r="AI9" i="72"/>
  <c r="C13" i="72"/>
  <c r="J51" i="72"/>
  <c r="AG13" i="73"/>
  <c r="V32" i="73"/>
  <c r="AD50" i="72"/>
  <c r="U23" i="82"/>
  <c r="AR14" i="73"/>
  <c r="P5" i="72"/>
  <c r="W19" i="73"/>
  <c r="I17" i="82"/>
  <c r="AG4" i="72"/>
  <c r="W15" i="72"/>
  <c r="AH45" i="82"/>
  <c r="AN9" i="82"/>
  <c r="AF28" i="73"/>
  <c r="AF22" i="73"/>
  <c r="U15" i="82"/>
  <c r="X20" i="72"/>
  <c r="F45" i="82"/>
  <c r="AP44" i="72"/>
  <c r="V37" i="72"/>
  <c r="M14" i="73"/>
  <c r="AN33" i="82"/>
  <c r="H28" i="72"/>
  <c r="AD4" i="72"/>
  <c r="D31" i="73"/>
  <c r="U22" i="73"/>
  <c r="AG19" i="82"/>
  <c r="AJ12" i="73"/>
  <c r="D9" i="82"/>
  <c r="AX27" i="73"/>
  <c r="K3" i="82"/>
  <c r="N5" i="82"/>
  <c r="AO12" i="72"/>
  <c r="X35" i="82"/>
  <c r="V40" i="72"/>
  <c r="L52" i="72"/>
  <c r="AT16" i="73"/>
  <c r="E15" i="73"/>
  <c r="AO23" i="73"/>
  <c r="H12" i="72"/>
  <c r="F26" i="82"/>
  <c r="R19" i="73"/>
  <c r="D11" i="72"/>
  <c r="E17" i="73"/>
  <c r="X44" i="72"/>
  <c r="AC5" i="82"/>
  <c r="AO5" i="72"/>
  <c r="N15" i="72"/>
  <c r="AG8" i="72"/>
  <c r="Y31" i="82"/>
  <c r="F28" i="72"/>
  <c r="N28" i="82"/>
  <c r="J20" i="82"/>
  <c r="H45" i="82"/>
  <c r="AV29" i="73"/>
  <c r="P17" i="72"/>
  <c r="B13" i="73"/>
  <c r="AF31" i="73"/>
  <c r="AP32" i="73"/>
  <c r="AV4" i="72"/>
  <c r="AL16" i="73"/>
  <c r="L55" i="72"/>
  <c r="H39" i="82"/>
  <c r="V7" i="72"/>
  <c r="V21" i="73"/>
  <c r="F32" i="82"/>
  <c r="P3" i="82"/>
  <c r="Z31" i="82"/>
  <c r="D23" i="73"/>
  <c r="AN23" i="73"/>
  <c r="V27" i="72"/>
  <c r="H9" i="82"/>
  <c r="S16" i="82"/>
  <c r="AU27" i="82"/>
  <c r="F36" i="72"/>
  <c r="S33" i="82"/>
  <c r="P25" i="73"/>
  <c r="B24" i="73"/>
  <c r="I30" i="82"/>
  <c r="AK9" i="82"/>
  <c r="T37" i="72"/>
  <c r="Z61" i="72"/>
  <c r="Y20" i="73"/>
  <c r="N29" i="82"/>
  <c r="U9" i="72"/>
  <c r="Q5" i="72"/>
  <c r="L20" i="73"/>
  <c r="AB38" i="72"/>
  <c r="K23" i="73"/>
  <c r="AP22" i="73"/>
  <c r="L30" i="73"/>
  <c r="W31" i="73"/>
  <c r="AV28" i="72"/>
  <c r="G18" i="73"/>
  <c r="F41" i="72"/>
  <c r="AU7" i="72"/>
  <c r="AK24" i="73"/>
  <c r="N11" i="82"/>
  <c r="AG32" i="73"/>
  <c r="K14" i="82"/>
  <c r="AJ12" i="72"/>
  <c r="AG31" i="82"/>
  <c r="AW22" i="73"/>
  <c r="E7" i="72"/>
  <c r="V52" i="72"/>
  <c r="AV55" i="72"/>
  <c r="AM24" i="73"/>
  <c r="D13" i="72"/>
  <c r="B18" i="73"/>
  <c r="AF14" i="72"/>
  <c r="M13" i="72"/>
  <c r="D21" i="82"/>
  <c r="AX19" i="73"/>
  <c r="P52" i="72"/>
  <c r="AT15" i="73"/>
  <c r="Y30" i="73"/>
  <c r="P16" i="72"/>
  <c r="L10" i="82"/>
  <c r="Z7" i="82"/>
  <c r="Q39" i="82"/>
  <c r="T56" i="72"/>
  <c r="X4" i="72"/>
  <c r="AE21" i="73"/>
  <c r="AU12" i="73"/>
  <c r="F44" i="82"/>
  <c r="AL39" i="72"/>
  <c r="AL12" i="72"/>
  <c r="AF53" i="72"/>
  <c r="AJ20" i="72"/>
  <c r="AK33" i="82"/>
  <c r="AU28" i="73"/>
  <c r="AL21" i="73"/>
  <c r="H47" i="82"/>
  <c r="AT20" i="73"/>
  <c r="AY26" i="73"/>
  <c r="Y17" i="72"/>
  <c r="AD15" i="72"/>
  <c r="AT39" i="82"/>
  <c r="U26" i="73"/>
  <c r="I16" i="72"/>
  <c r="G15" i="73"/>
  <c r="AB16" i="73"/>
  <c r="AN16" i="72"/>
  <c r="AF9" i="72"/>
  <c r="AP51" i="72"/>
  <c r="AC15" i="73"/>
  <c r="AD22" i="73"/>
  <c r="E11" i="82"/>
  <c r="AJ13" i="72"/>
  <c r="N10" i="72"/>
  <c r="G4" i="82"/>
  <c r="AN24" i="73"/>
  <c r="O37" i="82"/>
  <c r="K25" i="82"/>
  <c r="AN21" i="73"/>
  <c r="N37" i="72"/>
  <c r="AL32" i="73"/>
  <c r="AP19" i="73"/>
  <c r="Z13" i="73"/>
  <c r="AR19" i="82"/>
  <c r="AU14" i="72"/>
  <c r="AY17" i="73"/>
  <c r="AL5" i="82"/>
  <c r="AG27" i="82"/>
  <c r="J24" i="82"/>
  <c r="Y9" i="72"/>
  <c r="J36" i="72"/>
  <c r="J22" i="82"/>
  <c r="X11" i="72"/>
  <c r="X5" i="82"/>
  <c r="S5" i="82"/>
  <c r="AL23" i="73"/>
  <c r="AP18" i="73"/>
  <c r="AU22" i="73"/>
  <c r="Q42" i="82"/>
  <c r="AX16" i="73"/>
  <c r="E20" i="72"/>
  <c r="E26" i="73"/>
  <c r="H14" i="82"/>
  <c r="AM5" i="72"/>
  <c r="AT10" i="73"/>
  <c r="H32" i="82"/>
  <c r="AS12" i="73"/>
  <c r="AX20" i="73"/>
  <c r="Y18" i="73"/>
  <c r="AR41" i="82"/>
  <c r="AL41" i="82"/>
  <c r="AI29" i="73"/>
  <c r="D11" i="73"/>
  <c r="T38" i="72"/>
  <c r="AO19" i="82"/>
  <c r="L12" i="73"/>
  <c r="AB29" i="73"/>
  <c r="C11" i="72"/>
  <c r="AO31" i="73"/>
  <c r="AN19" i="73"/>
  <c r="AE5" i="72"/>
  <c r="P47" i="82"/>
  <c r="P4" i="82"/>
  <c r="X21" i="82"/>
  <c r="T36" i="72"/>
  <c r="AE33" i="82"/>
  <c r="Q29" i="73"/>
  <c r="K19" i="82"/>
  <c r="X52" i="72"/>
  <c r="F15" i="82"/>
  <c r="AL21" i="82"/>
  <c r="D15" i="73"/>
  <c r="G14" i="72"/>
  <c r="AP15" i="72"/>
  <c r="AJ32" i="73"/>
  <c r="AB51" i="72"/>
  <c r="AW30" i="73"/>
  <c r="AU7" i="82"/>
  <c r="H2" i="82"/>
  <c r="AG24" i="73"/>
  <c r="H45" i="72"/>
  <c r="Z27" i="72"/>
  <c r="Z30" i="73"/>
  <c r="C32" i="73"/>
  <c r="Z40" i="72"/>
  <c r="AU19" i="82"/>
  <c r="I13" i="82"/>
  <c r="AT24" i="73"/>
  <c r="L26" i="82"/>
  <c r="AR13" i="82"/>
  <c r="H38" i="72"/>
  <c r="R44" i="72"/>
  <c r="D13" i="82"/>
  <c r="AN39" i="82"/>
  <c r="AO9" i="72"/>
  <c r="AP34" i="72"/>
  <c r="AJ17" i="73"/>
  <c r="AQ23" i="73"/>
  <c r="J38" i="82"/>
  <c r="F39" i="72"/>
  <c r="AO15" i="82"/>
  <c r="F13" i="72"/>
  <c r="AS11" i="72"/>
  <c r="E27" i="73"/>
  <c r="P18" i="73"/>
  <c r="X3" i="82"/>
  <c r="K13" i="72"/>
  <c r="I7" i="82"/>
  <c r="E7" i="82"/>
  <c r="AE7" i="72"/>
  <c r="K11" i="72"/>
  <c r="J27" i="82"/>
  <c r="AL25" i="73"/>
  <c r="AH13" i="72"/>
  <c r="AS10" i="73"/>
  <c r="AS21" i="73"/>
  <c r="AN27" i="73"/>
  <c r="L16" i="82"/>
  <c r="T54" i="72"/>
  <c r="P18" i="82"/>
  <c r="X27" i="82"/>
  <c r="AG3" i="82"/>
  <c r="AT27" i="72"/>
  <c r="AI17" i="82"/>
  <c r="U16" i="72"/>
  <c r="E20" i="73"/>
  <c r="J3" i="82"/>
  <c r="AC43" i="82"/>
  <c r="C9" i="72"/>
  <c r="C27" i="73"/>
  <c r="N50" i="72"/>
  <c r="F6" i="72"/>
  <c r="AG12" i="72"/>
  <c r="F3" i="82"/>
  <c r="AV7" i="72"/>
  <c r="I15" i="82"/>
  <c r="AP30" i="73"/>
  <c r="K29" i="82"/>
  <c r="AV51" i="72"/>
  <c r="P36" i="82"/>
  <c r="AR9" i="72"/>
  <c r="P42" i="82"/>
  <c r="Y17" i="82"/>
  <c r="W16" i="72"/>
  <c r="AY32" i="73"/>
  <c r="X7" i="72"/>
  <c r="S6" i="82"/>
  <c r="AG41" i="82"/>
  <c r="F45" i="72"/>
  <c r="AG13" i="72"/>
  <c r="E24" i="73"/>
  <c r="Q31" i="73"/>
  <c r="H22" i="82"/>
  <c r="AR27" i="72"/>
  <c r="AP14" i="72"/>
  <c r="J25" i="82"/>
  <c r="Y8" i="72"/>
  <c r="J33" i="82"/>
  <c r="AP29" i="73"/>
  <c r="AS17" i="73"/>
  <c r="R14" i="73"/>
  <c r="M14" i="72"/>
  <c r="J34" i="82"/>
  <c r="AK7" i="82"/>
  <c r="N35" i="82"/>
  <c r="V50" i="72"/>
  <c r="G38" i="82"/>
  <c r="AD9" i="82"/>
  <c r="AR14" i="72"/>
  <c r="AB33" i="82"/>
  <c r="AE29" i="82"/>
  <c r="AH29" i="82"/>
  <c r="W12" i="73"/>
  <c r="AO30" i="73"/>
  <c r="E4" i="72"/>
  <c r="AE30" i="73"/>
  <c r="F18" i="82"/>
  <c r="S3" i="82"/>
  <c r="I8" i="72"/>
  <c r="AA20" i="72"/>
  <c r="G19" i="82"/>
  <c r="AD28" i="72"/>
  <c r="V8" i="72"/>
  <c r="M8" i="72"/>
  <c r="Z17" i="82"/>
  <c r="P29" i="73"/>
  <c r="F11" i="72"/>
  <c r="AB61" i="72"/>
  <c r="AH53" i="72"/>
  <c r="AJ56" i="72"/>
  <c r="Z25" i="73"/>
  <c r="AS13" i="72"/>
  <c r="L18" i="82"/>
  <c r="AT13" i="82"/>
  <c r="M46" i="82"/>
  <c r="AT14" i="72"/>
  <c r="AY15" i="73"/>
  <c r="Q22" i="82"/>
  <c r="AF19" i="73"/>
  <c r="AJ34" i="72"/>
  <c r="AU17" i="73"/>
  <c r="Z23" i="82"/>
  <c r="AR25" i="82"/>
  <c r="I47" i="82"/>
  <c r="D14" i="73"/>
  <c r="AV34" i="72"/>
  <c r="AL10" i="73"/>
  <c r="S8" i="82"/>
  <c r="AL9" i="72"/>
  <c r="AU21" i="73"/>
  <c r="R11" i="72"/>
  <c r="AH15" i="73"/>
  <c r="N37" i="82"/>
  <c r="G12" i="72"/>
  <c r="AH35" i="82"/>
  <c r="AJ13" i="73"/>
  <c r="V35" i="72"/>
  <c r="U21" i="82"/>
  <c r="Z16" i="73"/>
  <c r="K35" i="82"/>
  <c r="W14" i="73"/>
  <c r="AT13" i="72"/>
  <c r="AJ13" i="82"/>
  <c r="C22" i="73"/>
  <c r="AU23" i="73"/>
  <c r="AM29" i="73"/>
  <c r="O2" i="82"/>
  <c r="N61" i="72"/>
  <c r="S23" i="82"/>
  <c r="AX14" i="73"/>
  <c r="X12" i="73"/>
  <c r="T17" i="72"/>
  <c r="L13" i="73"/>
  <c r="J11" i="82"/>
  <c r="S22" i="82"/>
  <c r="Q33" i="82"/>
  <c r="U25" i="82"/>
  <c r="W32" i="73"/>
  <c r="AM15" i="72"/>
  <c r="X34" i="72"/>
  <c r="AG45" i="82"/>
  <c r="R5" i="72"/>
  <c r="AR30" i="73"/>
  <c r="AV17" i="73"/>
  <c r="I44" i="82"/>
  <c r="H4" i="82"/>
  <c r="AD23" i="73"/>
  <c r="H42" i="82"/>
  <c r="P38" i="82"/>
  <c r="AJ52" i="72"/>
  <c r="AH23" i="73"/>
  <c r="Z3" i="82"/>
  <c r="X25" i="82"/>
  <c r="AJ39" i="72"/>
  <c r="U14" i="72"/>
  <c r="W22" i="73"/>
  <c r="I40" i="82"/>
  <c r="J17" i="72"/>
  <c r="AR22" i="73"/>
  <c r="AF45" i="72"/>
  <c r="AN23" i="82"/>
  <c r="L16" i="73"/>
  <c r="AN43" i="82"/>
  <c r="K8" i="82"/>
  <c r="B32" i="73"/>
  <c r="C6" i="72"/>
  <c r="AN17" i="72"/>
  <c r="L38" i="72"/>
  <c r="AD61" i="72"/>
  <c r="AO12" i="73"/>
  <c r="B11" i="73"/>
  <c r="AR15" i="82"/>
  <c r="G30" i="73"/>
  <c r="AB34" i="72"/>
  <c r="AJ47" i="82"/>
  <c r="P35" i="82"/>
  <c r="AY28" i="73"/>
  <c r="N8" i="72"/>
  <c r="AA10" i="72"/>
  <c r="AQ17" i="72"/>
  <c r="L14" i="72"/>
  <c r="AJ17" i="82"/>
  <c r="P12" i="73"/>
  <c r="AA16" i="73"/>
  <c r="AN27" i="82"/>
  <c r="AC35" i="82"/>
  <c r="R31" i="73"/>
  <c r="J10" i="82"/>
  <c r="N20" i="82"/>
  <c r="AG5" i="72"/>
  <c r="AR45" i="72"/>
  <c r="AC23" i="73"/>
  <c r="AL13" i="73"/>
  <c r="V29" i="82"/>
  <c r="D8" i="72"/>
  <c r="I39" i="82"/>
  <c r="M45" i="82"/>
  <c r="D18" i="73"/>
  <c r="AC28" i="73"/>
  <c r="AT11" i="72"/>
  <c r="H12" i="82"/>
  <c r="AI35" i="82"/>
  <c r="F15" i="72"/>
  <c r="H34" i="82"/>
  <c r="X31" i="82"/>
  <c r="AS18" i="73"/>
  <c r="N17" i="82"/>
  <c r="Y14" i="72"/>
  <c r="AV13" i="73"/>
  <c r="J12" i="72"/>
  <c r="M26" i="82"/>
  <c r="AQ26" i="73"/>
  <c r="AV32" i="73"/>
  <c r="AQ27" i="73"/>
  <c r="AK25" i="82"/>
  <c r="AM8" i="72"/>
  <c r="I8" i="82"/>
  <c r="Z55" i="72"/>
  <c r="E36" i="82"/>
  <c r="AV15" i="72"/>
  <c r="J14" i="82"/>
  <c r="Q24" i="73"/>
  <c r="F11" i="73"/>
  <c r="AF15" i="72"/>
  <c r="R37" i="72"/>
  <c r="AG28" i="73"/>
  <c r="N12" i="82"/>
  <c r="AP17" i="72"/>
  <c r="Q45" i="82"/>
  <c r="AJ9" i="82"/>
  <c r="AV18" i="73"/>
  <c r="AB39" i="72"/>
  <c r="L5" i="82"/>
  <c r="AF16" i="73"/>
  <c r="AK41" i="82"/>
  <c r="AR52" i="72"/>
  <c r="AO7" i="72"/>
  <c r="H52" i="72"/>
  <c r="AR37" i="72"/>
  <c r="AE20" i="73"/>
  <c r="I35" i="82"/>
  <c r="AI6" i="72"/>
  <c r="V39" i="72"/>
  <c r="S12" i="82"/>
  <c r="AC13" i="72"/>
  <c r="AT31" i="73"/>
  <c r="AT39" i="72"/>
  <c r="AL56" i="72"/>
  <c r="H16" i="72"/>
  <c r="AN11" i="82"/>
  <c r="I21" i="82"/>
  <c r="AA43" i="82"/>
  <c r="Z15" i="73"/>
  <c r="AP10" i="73"/>
  <c r="I10" i="82"/>
  <c r="P10" i="82"/>
  <c r="S4" i="82"/>
  <c r="J23" i="82"/>
  <c r="H56" i="72"/>
  <c r="AF44" i="72"/>
  <c r="M30" i="82"/>
  <c r="AB35" i="72"/>
  <c r="K17" i="72"/>
  <c r="L20" i="72"/>
  <c r="U41" i="82"/>
  <c r="AF11" i="73"/>
  <c r="N45" i="82"/>
  <c r="AN20" i="72"/>
  <c r="AU16" i="72"/>
  <c r="K26" i="82"/>
  <c r="AE4" i="72"/>
  <c r="AV14" i="73"/>
  <c r="E14" i="82"/>
  <c r="Y27" i="82"/>
  <c r="O16" i="82"/>
  <c r="X30" i="73"/>
  <c r="AW28" i="73"/>
  <c r="U17" i="72"/>
  <c r="AN28" i="72"/>
  <c r="AO32" i="73"/>
  <c r="AX13" i="73"/>
  <c r="H13" i="72"/>
  <c r="AE8" i="72"/>
  <c r="AD43" i="82"/>
  <c r="AB14" i="73"/>
  <c r="X36" i="72"/>
  <c r="AN35" i="72"/>
  <c r="AI23" i="73"/>
  <c r="O5" i="82"/>
  <c r="AL61" i="72"/>
  <c r="AH3" i="82"/>
  <c r="P23" i="73"/>
  <c r="AD19" i="82"/>
  <c r="AM16" i="73"/>
  <c r="D21" i="73"/>
  <c r="AU11" i="82"/>
  <c r="C15" i="73"/>
  <c r="AK32" i="73"/>
  <c r="AI27" i="73"/>
  <c r="AE13" i="72"/>
  <c r="N43" i="82"/>
  <c r="R9" i="72"/>
  <c r="J13" i="72"/>
  <c r="AP31" i="73"/>
  <c r="AF17" i="72"/>
  <c r="AH33" i="82"/>
  <c r="AP15" i="73"/>
  <c r="W25" i="73"/>
  <c r="R54" i="72"/>
  <c r="AA9" i="82"/>
  <c r="L29" i="73"/>
  <c r="G13" i="72"/>
  <c r="AH7" i="82"/>
  <c r="F22" i="73"/>
  <c r="AF39" i="72"/>
  <c r="V16" i="72"/>
  <c r="W13" i="72"/>
  <c r="AB11" i="73"/>
  <c r="AC20" i="73"/>
  <c r="N15" i="82"/>
  <c r="AP20" i="73"/>
  <c r="O6" i="72"/>
  <c r="H24" i="82"/>
  <c r="AU12" i="72"/>
  <c r="AJ35" i="72"/>
  <c r="I9" i="82"/>
  <c r="AM23" i="82"/>
  <c r="AC33" i="82"/>
  <c r="C12" i="72"/>
  <c r="Z26" i="73"/>
  <c r="X35" i="72"/>
  <c r="D23" i="82"/>
  <c r="N40" i="82"/>
  <c r="AJ23" i="73"/>
  <c r="F12" i="82"/>
  <c r="AV11" i="72"/>
  <c r="R6" i="72"/>
  <c r="Y19" i="82"/>
  <c r="AJ44" i="72"/>
  <c r="W23" i="73"/>
  <c r="C12" i="73"/>
  <c r="AH27" i="82"/>
  <c r="U33" i="82"/>
  <c r="G27" i="73"/>
  <c r="AP25" i="73"/>
  <c r="K10" i="72"/>
  <c r="D41" i="72"/>
  <c r="Z10" i="73"/>
  <c r="AQ10" i="73"/>
  <c r="G24" i="82"/>
  <c r="Q7" i="82"/>
  <c r="AN53" i="72"/>
  <c r="I22" i="82"/>
  <c r="AI25" i="82"/>
  <c r="AG11" i="73"/>
  <c r="AD25" i="82"/>
  <c r="D24" i="82"/>
  <c r="AM7" i="72"/>
  <c r="AL54" i="72"/>
  <c r="F51" i="72"/>
  <c r="N56" i="72"/>
  <c r="AA39" i="82"/>
  <c r="AJ16" i="72"/>
  <c r="L30" i="82"/>
  <c r="Q38" i="82"/>
  <c r="AS14" i="73"/>
  <c r="AD12" i="73"/>
  <c r="U13" i="72"/>
  <c r="AC3" i="82"/>
  <c r="E47" i="82"/>
  <c r="AG12" i="73"/>
  <c r="AA11" i="72"/>
  <c r="P12" i="72"/>
  <c r="P13" i="72"/>
  <c r="S13" i="82"/>
  <c r="Q11" i="72"/>
  <c r="U47" i="82"/>
  <c r="AE17" i="72"/>
  <c r="D38" i="72"/>
  <c r="T13" i="72"/>
  <c r="AD20" i="72"/>
  <c r="V19" i="73"/>
  <c r="AE14" i="72"/>
  <c r="L7" i="82"/>
  <c r="AR8" i="72"/>
  <c r="X56" i="72"/>
  <c r="AK43" i="82"/>
  <c r="AR61" i="72"/>
  <c r="AK17" i="73"/>
  <c r="N6" i="72"/>
  <c r="AR55" i="72"/>
  <c r="J21" i="82"/>
  <c r="V45" i="82"/>
  <c r="AL23" i="82"/>
  <c r="W4" i="72"/>
  <c r="AQ17" i="73"/>
  <c r="T34" i="72"/>
  <c r="R32" i="73"/>
  <c r="AW27" i="73"/>
  <c r="E32" i="73"/>
  <c r="AB31" i="73"/>
  <c r="AO15" i="72"/>
  <c r="H6" i="72"/>
  <c r="AE10" i="73"/>
  <c r="AJ38" i="72"/>
  <c r="AH11" i="82"/>
  <c r="M12" i="72"/>
  <c r="AA24" i="73"/>
  <c r="AB47" i="82"/>
  <c r="S30" i="82"/>
  <c r="I20" i="82"/>
  <c r="AH39" i="72"/>
  <c r="AW17" i="73"/>
  <c r="M10" i="73"/>
  <c r="Y23" i="73"/>
  <c r="AL33" i="82"/>
  <c r="AB19" i="82"/>
  <c r="AU25" i="73"/>
  <c r="M18" i="82"/>
  <c r="O34" i="82"/>
  <c r="D11" i="82"/>
  <c r="L28" i="73"/>
  <c r="AM14" i="72"/>
  <c r="AJ19" i="73"/>
  <c r="Y15" i="82"/>
  <c r="AV6" i="72"/>
  <c r="AK13" i="73"/>
  <c r="AR3" i="82"/>
  <c r="D13" i="73"/>
  <c r="AH19" i="82"/>
  <c r="G12" i="73"/>
  <c r="AO25" i="73"/>
  <c r="K26" i="73"/>
  <c r="H27" i="82"/>
  <c r="AR18" i="73"/>
  <c r="AN55" i="72"/>
  <c r="AB29" i="82"/>
  <c r="Q26" i="73"/>
  <c r="R12" i="72"/>
  <c r="J31" i="82"/>
  <c r="P21" i="82"/>
  <c r="AR15" i="72"/>
  <c r="E30" i="82"/>
  <c r="E24" i="82"/>
  <c r="I2" i="82"/>
  <c r="I12" i="72"/>
  <c r="AJ37" i="82"/>
  <c r="AB8" i="72"/>
  <c r="AC17" i="72"/>
  <c r="AR37" i="82"/>
  <c r="M5" i="72"/>
  <c r="AE5" i="82"/>
  <c r="N17" i="72"/>
  <c r="H15" i="72"/>
  <c r="AV19" i="73"/>
  <c r="AF41" i="72"/>
  <c r="L39" i="72"/>
  <c r="L45" i="72"/>
  <c r="E29" i="82"/>
  <c r="AP6" i="72"/>
  <c r="K19" i="73"/>
  <c r="M42" i="82"/>
  <c r="AX15" i="73"/>
  <c r="AD9" i="72"/>
  <c r="AB6" i="72"/>
  <c r="E16" i="73"/>
  <c r="AL11" i="73"/>
  <c r="AP11" i="72"/>
  <c r="F9" i="72"/>
  <c r="AH13" i="82"/>
  <c r="X39" i="72"/>
  <c r="S6" i="72"/>
  <c r="V53" i="72"/>
  <c r="O22" i="82"/>
  <c r="G13" i="73"/>
  <c r="L15" i="82"/>
  <c r="R20" i="72"/>
  <c r="O4" i="82"/>
  <c r="O40" i="82"/>
  <c r="F14" i="82"/>
  <c r="K5" i="72"/>
  <c r="AC15" i="82"/>
  <c r="AF61" i="72"/>
  <c r="AT27" i="82"/>
  <c r="G16" i="73"/>
  <c r="Y3" i="82"/>
  <c r="P31" i="82"/>
  <c r="L25" i="73"/>
  <c r="E14" i="72"/>
  <c r="H13" i="82"/>
  <c r="AY23" i="73"/>
  <c r="AR25" i="73"/>
  <c r="Q25" i="82"/>
  <c r="AT44" i="72"/>
  <c r="Z27" i="73"/>
  <c r="AV16" i="73"/>
  <c r="AK11" i="73"/>
  <c r="AD47" i="82"/>
  <c r="N31" i="82"/>
  <c r="M27" i="73"/>
  <c r="I37" i="82"/>
  <c r="AJ43" i="82"/>
  <c r="AR17" i="73"/>
  <c r="Y39" i="82"/>
  <c r="AL31" i="73"/>
  <c r="AU10" i="72"/>
  <c r="V7" i="82"/>
  <c r="AR23" i="73"/>
  <c r="F32" i="73"/>
  <c r="AJ61" i="72"/>
  <c r="I9" i="72"/>
  <c r="E31" i="73"/>
  <c r="AL6" i="72"/>
  <c r="AQ4" i="72"/>
  <c r="AB32" i="73"/>
  <c r="L56" i="72"/>
  <c r="AD23" i="82"/>
  <c r="C16" i="72"/>
  <c r="X5" i="72"/>
  <c r="P28" i="73"/>
  <c r="Z22" i="73"/>
  <c r="AN45" i="82"/>
  <c r="AH22" i="73"/>
  <c r="AE18" i="73"/>
  <c r="AJ55" i="72"/>
  <c r="G17" i="72"/>
  <c r="AT55" i="72"/>
  <c r="AC18" i="73"/>
  <c r="AL10" i="72"/>
  <c r="G28" i="82"/>
  <c r="AP5" i="72"/>
  <c r="P27" i="72"/>
  <c r="F14" i="73"/>
  <c r="B20" i="73"/>
  <c r="E12" i="82"/>
  <c r="L26" i="73"/>
  <c r="Y13" i="82"/>
  <c r="V5" i="82"/>
  <c r="AL4" i="72"/>
  <c r="AH10" i="73"/>
  <c r="AT7" i="82"/>
  <c r="I18" i="82"/>
  <c r="V29" i="73"/>
  <c r="Z44" i="72"/>
  <c r="L44" i="82"/>
  <c r="W17" i="73"/>
  <c r="M37" i="82"/>
  <c r="AH30" i="73"/>
  <c r="V47" i="82"/>
  <c r="AG43" i="82"/>
  <c r="AX23" i="73"/>
  <c r="M38" i="82"/>
  <c r="AH31" i="82"/>
  <c r="E12" i="72"/>
  <c r="AL12" i="73"/>
  <c r="D27" i="73"/>
  <c r="L9" i="82"/>
  <c r="AN52" i="72"/>
  <c r="AU20" i="72"/>
  <c r="AJ25" i="73"/>
  <c r="AM32" i="73"/>
  <c r="AD17" i="72"/>
  <c r="AQ21" i="73"/>
  <c r="F47" i="82"/>
  <c r="AO26" i="73"/>
  <c r="G16" i="82"/>
  <c r="AO18" i="73"/>
  <c r="H10" i="82"/>
  <c r="H35" i="72"/>
  <c r="L11" i="73"/>
  <c r="D10" i="72"/>
  <c r="X24" i="73"/>
  <c r="AQ32" i="73"/>
  <c r="AO39" i="82"/>
  <c r="X45" i="72"/>
  <c r="D35" i="72"/>
  <c r="P19" i="82"/>
  <c r="X15" i="73"/>
  <c r="L41" i="82"/>
  <c r="L25" i="82"/>
  <c r="AP26" i="73"/>
  <c r="AH31" i="73"/>
  <c r="AO27" i="82"/>
  <c r="AD12" i="72"/>
  <c r="AQ29" i="73"/>
  <c r="AB40" i="72"/>
  <c r="M30" i="73"/>
  <c r="L51" i="72"/>
  <c r="R10" i="72"/>
  <c r="P20" i="73"/>
  <c r="L21" i="73"/>
  <c r="AM22" i="73"/>
  <c r="AH56" i="72"/>
  <c r="AQ14" i="72"/>
  <c r="AF17" i="73"/>
  <c r="K14" i="72"/>
  <c r="R25" i="73"/>
  <c r="I10" i="72"/>
  <c r="AA26" i="73"/>
  <c r="AC39" i="82"/>
  <c r="AY31" i="73"/>
  <c r="AJ28" i="72"/>
  <c r="F40" i="72"/>
  <c r="AP16" i="73"/>
  <c r="AT20" i="72"/>
  <c r="K44" i="82"/>
  <c r="J35" i="72"/>
  <c r="AR27" i="82"/>
  <c r="E37" i="82"/>
  <c r="AH16" i="72"/>
  <c r="E25" i="82"/>
  <c r="U17" i="82"/>
  <c r="U14" i="73"/>
  <c r="AP40" i="72"/>
  <c r="F21" i="73"/>
  <c r="AK35" i="82"/>
  <c r="L10" i="72"/>
  <c r="M22" i="73"/>
  <c r="N32" i="82"/>
  <c r="AF11" i="72"/>
  <c r="L40" i="82"/>
  <c r="AV30" i="73"/>
  <c r="AC21" i="73"/>
  <c r="C17" i="73"/>
  <c r="Q27" i="82"/>
  <c r="G22" i="82"/>
  <c r="H55" i="72"/>
  <c r="F36" i="82"/>
  <c r="P34" i="82"/>
  <c r="R21" i="73"/>
  <c r="AL19" i="82"/>
  <c r="AB15" i="72"/>
  <c r="C4" i="72"/>
  <c r="H14" i="72"/>
  <c r="D54" i="72"/>
  <c r="R30" i="73"/>
  <c r="AC19" i="82"/>
  <c r="F10" i="82"/>
  <c r="H28" i="82"/>
  <c r="S40" i="82"/>
  <c r="W13" i="73"/>
  <c r="N20" i="72"/>
  <c r="AV16" i="72"/>
  <c r="AO8" i="72"/>
  <c r="AR4" i="72"/>
  <c r="AR56" i="72"/>
  <c r="X17" i="72"/>
  <c r="AK9" i="72"/>
  <c r="Y4" i="72"/>
  <c r="AR12" i="73"/>
  <c r="G2" i="82"/>
  <c r="R10" i="73"/>
  <c r="AV36" i="72"/>
  <c r="AT41" i="82"/>
  <c r="AB39" i="82"/>
  <c r="Q6" i="82"/>
  <c r="M24" i="82"/>
  <c r="AJ36" i="72"/>
  <c r="AX17" i="73"/>
  <c r="AP27" i="73"/>
  <c r="AO27" i="73"/>
  <c r="AA18" i="73"/>
  <c r="U3" i="82"/>
  <c r="Q18" i="82"/>
  <c r="AR36" i="72"/>
  <c r="M21" i="82"/>
  <c r="X29" i="82"/>
  <c r="AT23" i="82"/>
  <c r="AG29" i="82"/>
  <c r="X9" i="82"/>
  <c r="AR13" i="72"/>
  <c r="M34" i="82"/>
  <c r="AL34" i="72"/>
  <c r="AR43" i="82"/>
  <c r="AI11" i="72"/>
  <c r="K24" i="82"/>
  <c r="AF40" i="72"/>
  <c r="Z34" i="72"/>
  <c r="G21" i="73"/>
  <c r="AY20" i="73"/>
  <c r="AW12" i="73"/>
  <c r="K9" i="72"/>
  <c r="AV27" i="72"/>
  <c r="AV26" i="73"/>
  <c r="AF24" i="73"/>
  <c r="AU31" i="73"/>
  <c r="AP13" i="73"/>
  <c r="S31" i="82"/>
  <c r="AM9" i="82"/>
  <c r="AL11" i="82"/>
  <c r="AH5" i="72"/>
  <c r="G26" i="73"/>
  <c r="E13" i="72"/>
  <c r="AJ27" i="73"/>
  <c r="AQ25" i="73"/>
  <c r="AC29" i="82"/>
  <c r="D17" i="72"/>
  <c r="V43" i="82"/>
  <c r="F54" i="72"/>
  <c r="AD10" i="73"/>
  <c r="AU16" i="73"/>
  <c r="N41" i="72"/>
  <c r="AB25" i="73"/>
  <c r="AV27" i="73"/>
  <c r="AM21" i="73"/>
  <c r="AV10" i="72"/>
  <c r="AH28" i="72"/>
  <c r="G20" i="82"/>
  <c r="AI15" i="72"/>
  <c r="AV5" i="72"/>
  <c r="AK15" i="72"/>
  <c r="AJ53" i="72"/>
  <c r="AI29" i="82"/>
  <c r="H4" i="72"/>
  <c r="M17" i="72"/>
  <c r="S19" i="82"/>
  <c r="P14" i="72"/>
  <c r="L23" i="73"/>
  <c r="AB17" i="72"/>
  <c r="I38" i="82"/>
  <c r="K41" i="82"/>
  <c r="AH9" i="82"/>
  <c r="AP54" i="72"/>
  <c r="AU35" i="82"/>
  <c r="AM11" i="73"/>
  <c r="M33" i="82"/>
  <c r="Q10" i="73"/>
  <c r="X19" i="82"/>
  <c r="H25" i="82"/>
  <c r="E22" i="82"/>
  <c r="H5" i="72"/>
  <c r="AB10" i="73"/>
  <c r="G8" i="82"/>
  <c r="AB56" i="72"/>
  <c r="AL55" i="72"/>
  <c r="H41" i="82"/>
  <c r="X23" i="73"/>
  <c r="C15" i="72"/>
  <c r="F16" i="73"/>
  <c r="K32" i="73"/>
  <c r="AQ14" i="73"/>
  <c r="AA17" i="73"/>
  <c r="E11" i="72"/>
  <c r="AG11" i="72"/>
  <c r="L8" i="82"/>
  <c r="V45" i="72"/>
  <c r="N51" i="72"/>
  <c r="W14" i="72"/>
  <c r="AS17" i="72"/>
  <c r="Q13" i="82"/>
  <c r="L32" i="73"/>
  <c r="AR21" i="73"/>
  <c r="M9" i="82"/>
  <c r="F4" i="82"/>
  <c r="AD19" i="73"/>
  <c r="AT37" i="72"/>
  <c r="AV13" i="72"/>
  <c r="AG16" i="73"/>
  <c r="AK10" i="72"/>
  <c r="AA41" i="82"/>
  <c r="K24" i="73"/>
  <c r="F38" i="72"/>
  <c r="L29" i="82"/>
  <c r="Q19" i="73"/>
  <c r="H5" i="82"/>
  <c r="AO28" i="73"/>
  <c r="AB3" i="82"/>
  <c r="AF55" i="72"/>
  <c r="AS11" i="73"/>
  <c r="G15" i="72"/>
  <c r="D24" i="73"/>
  <c r="D29" i="73"/>
  <c r="U12" i="72"/>
  <c r="AW14" i="73"/>
  <c r="J55" i="72"/>
  <c r="L15" i="73"/>
  <c r="AM21" i="82"/>
  <c r="AA5" i="72"/>
  <c r="AJ11" i="82"/>
  <c r="V30" i="73"/>
  <c r="X9" i="72"/>
  <c r="AC25" i="82"/>
  <c r="AK6" i="72"/>
  <c r="AQ5" i="72"/>
  <c r="D20" i="73"/>
  <c r="AK21" i="82"/>
  <c r="O32" i="82"/>
  <c r="AH26" i="73"/>
  <c r="S12" i="72"/>
  <c r="AB21" i="73"/>
  <c r="E22" i="73"/>
  <c r="AJ31" i="73"/>
  <c r="AR21" i="82"/>
  <c r="H44" i="82"/>
  <c r="AC11" i="73"/>
  <c r="L14" i="73"/>
  <c r="AG20" i="72"/>
  <c r="I4" i="72"/>
  <c r="AC17" i="82"/>
  <c r="N18" i="82"/>
  <c r="AE17" i="82"/>
  <c r="S47" i="82"/>
  <c r="V41" i="72"/>
  <c r="AN12" i="73"/>
  <c r="AM26" i="73"/>
  <c r="AB45" i="82"/>
  <c r="Z35" i="82"/>
  <c r="K33" i="82"/>
  <c r="AD8" i="72"/>
  <c r="K10" i="73"/>
  <c r="F8" i="72"/>
  <c r="L16" i="72"/>
  <c r="L34" i="82"/>
  <c r="AT37" i="82"/>
  <c r="AB10" i="72"/>
  <c r="AR35" i="72"/>
  <c r="AS20" i="73"/>
  <c r="F27" i="72"/>
  <c r="V25" i="82"/>
  <c r="O14" i="72"/>
  <c r="O21" i="82"/>
  <c r="AQ15" i="73"/>
  <c r="Z41" i="72"/>
  <c r="AK31" i="73"/>
  <c r="AA10" i="73"/>
  <c r="AU37" i="82"/>
  <c r="Z27" i="82"/>
  <c r="X19" i="73"/>
  <c r="G11" i="73"/>
  <c r="AO15" i="73"/>
  <c r="Z36" i="72"/>
  <c r="AT11" i="82"/>
  <c r="AM37" i="82"/>
  <c r="I14" i="82"/>
  <c r="D40" i="72"/>
  <c r="AP20" i="72"/>
  <c r="AS19" i="73"/>
  <c r="P41" i="72"/>
  <c r="AA31" i="73"/>
  <c r="N4" i="82"/>
  <c r="AG23" i="73"/>
  <c r="AD52" i="72"/>
  <c r="T8" i="72"/>
  <c r="O8" i="72"/>
  <c r="AO11" i="73"/>
  <c r="T20" i="72"/>
  <c r="AN47" i="82"/>
  <c r="AF51" i="72"/>
  <c r="AN61" i="72"/>
  <c r="N28" i="72"/>
  <c r="D15" i="82"/>
  <c r="Q13" i="72"/>
  <c r="H61" i="72"/>
  <c r="AD35" i="72"/>
  <c r="Q17" i="72"/>
  <c r="AF25" i="73"/>
  <c r="O27" i="82"/>
  <c r="AG33" i="82"/>
  <c r="M11" i="73"/>
  <c r="N52" i="72"/>
  <c r="AM13" i="82"/>
  <c r="R13" i="73"/>
  <c r="F16" i="72"/>
  <c r="O13" i="72"/>
  <c r="AJ7" i="72"/>
  <c r="D22" i="82"/>
  <c r="AQ31" i="73"/>
  <c r="N19" i="82"/>
  <c r="E26" i="82"/>
  <c r="O15" i="72"/>
  <c r="V31" i="82"/>
  <c r="F34" i="82"/>
  <c r="AE27" i="82"/>
  <c r="AD27" i="73"/>
  <c r="F23" i="73"/>
  <c r="AE9" i="72"/>
  <c r="H11" i="82"/>
  <c r="K38" i="82"/>
  <c r="O17" i="82"/>
  <c r="AF13" i="72"/>
  <c r="AX32" i="73"/>
  <c r="AT33" i="82"/>
  <c r="H18" i="82"/>
  <c r="AT52" i="72"/>
  <c r="AT5" i="82"/>
  <c r="J41" i="82"/>
  <c r="R13" i="72"/>
  <c r="AI16" i="72"/>
  <c r="AD36" i="72"/>
  <c r="L37" i="72"/>
  <c r="H39" i="72"/>
  <c r="Z11" i="82"/>
  <c r="AJ26" i="73"/>
  <c r="Q20" i="82"/>
  <c r="N11" i="72"/>
  <c r="AN41" i="72"/>
  <c r="K17" i="73"/>
  <c r="AN37" i="72"/>
  <c r="T51" i="72"/>
  <c r="AG15" i="82"/>
  <c r="AD40" i="72"/>
  <c r="D43" i="82"/>
  <c r="I6" i="72"/>
  <c r="S11" i="82"/>
  <c r="H40" i="82"/>
  <c r="L10" i="73"/>
  <c r="AV20" i="73"/>
  <c r="N42" i="82"/>
  <c r="C19" i="73"/>
  <c r="AR11" i="72"/>
  <c r="AR53" i="72"/>
  <c r="K36" i="82"/>
  <c r="AN3" i="82"/>
  <c r="L36" i="82"/>
  <c r="N44" i="82"/>
  <c r="P30" i="82"/>
  <c r="D19" i="82"/>
  <c r="G5" i="82"/>
  <c r="AC16" i="72"/>
  <c r="K4" i="82"/>
  <c r="C23" i="73"/>
  <c r="M27" i="82"/>
  <c r="AS10" i="72"/>
  <c r="I16" i="82"/>
  <c r="AF10" i="73"/>
  <c r="W11" i="72"/>
  <c r="AB28" i="72"/>
  <c r="AM31" i="82"/>
  <c r="C31" i="73"/>
  <c r="AY10" i="73"/>
  <c r="I28" i="82"/>
  <c r="AP12" i="72"/>
  <c r="U31" i="82"/>
  <c r="V28" i="72"/>
  <c r="AI8" i="72"/>
  <c r="F9" i="82"/>
  <c r="G45" i="82"/>
  <c r="AH16" i="73"/>
  <c r="B25" i="73"/>
  <c r="G33" i="82"/>
  <c r="I43" i="82"/>
  <c r="AD7" i="72"/>
  <c r="AD44" i="72"/>
  <c r="E6" i="72"/>
  <c r="L28" i="72"/>
  <c r="AH40" i="72"/>
  <c r="AB14" i="72"/>
  <c r="E38" i="82"/>
  <c r="AH10" i="72"/>
  <c r="O26" i="82"/>
  <c r="K40" i="82"/>
  <c r="AJ30" i="73"/>
  <c r="AC21" i="82"/>
  <c r="F14" i="72"/>
  <c r="D16" i="73"/>
  <c r="AU29" i="73"/>
  <c r="S15" i="82"/>
  <c r="Z39" i="72"/>
  <c r="AI18" i="73"/>
  <c r="AA29" i="82"/>
  <c r="AU4" i="72"/>
  <c r="AN8" i="72"/>
  <c r="AI5" i="72"/>
  <c r="J42" i="82"/>
  <c r="G20" i="73"/>
  <c r="L17" i="73"/>
  <c r="AV12" i="72"/>
  <c r="AC23" i="82"/>
  <c r="K11" i="73"/>
  <c r="Q19" i="82"/>
  <c r="L43" i="82"/>
  <c r="L6" i="82"/>
  <c r="AB27" i="82"/>
  <c r="AC15" i="72"/>
  <c r="Z20" i="72"/>
  <c r="S4" i="72"/>
  <c r="AW29" i="73"/>
  <c r="AP37" i="72"/>
  <c r="E41" i="82"/>
  <c r="AA17" i="82"/>
  <c r="S7" i="72"/>
  <c r="AP28" i="72"/>
  <c r="AN41" i="82"/>
  <c r="AE47" i="82"/>
  <c r="N9" i="72"/>
  <c r="AD14" i="72"/>
  <c r="AU30" i="73"/>
  <c r="AT34" i="72"/>
  <c r="AC19" i="73"/>
  <c r="AJ17" i="72"/>
  <c r="Z6" i="72"/>
  <c r="AT15" i="72"/>
  <c r="AB11" i="82"/>
  <c r="U43" i="82"/>
  <c r="AG17" i="72"/>
  <c r="AB31" i="82"/>
  <c r="F8" i="82"/>
  <c r="E25" i="73"/>
  <c r="AJ23" i="82"/>
  <c r="AE28" i="73"/>
  <c r="AG18" i="73"/>
  <c r="F19" i="73"/>
  <c r="AI30" i="73"/>
  <c r="N8" i="82"/>
  <c r="U13" i="73"/>
  <c r="L44" i="72"/>
  <c r="AN15" i="82"/>
  <c r="I23" i="82"/>
  <c r="O11" i="72"/>
  <c r="AE41" i="82"/>
  <c r="U32" i="73"/>
  <c r="AU27" i="73"/>
  <c r="AO31" i="82"/>
  <c r="AG19" i="73"/>
  <c r="K22" i="73"/>
  <c r="G11" i="72"/>
  <c r="AN30" i="73"/>
  <c r="M17" i="73"/>
  <c r="L13" i="72"/>
  <c r="AF27" i="72"/>
  <c r="V13" i="72"/>
  <c r="P50" i="72"/>
  <c r="AL31" i="82"/>
  <c r="AX26" i="73"/>
  <c r="AX31" i="73"/>
  <c r="E11" i="73"/>
  <c r="AL44" i="72"/>
  <c r="V34" i="72"/>
  <c r="O35" i="82"/>
  <c r="AS31" i="73"/>
  <c r="AF16" i="72"/>
  <c r="Q10" i="72"/>
  <c r="AY19" i="73"/>
  <c r="J36" i="82"/>
  <c r="S42" i="82"/>
  <c r="X14" i="72"/>
  <c r="AL26" i="73"/>
  <c r="Y13" i="73"/>
  <c r="AA47" i="82"/>
  <c r="S15" i="72"/>
  <c r="W5" i="72"/>
  <c r="G6" i="82"/>
  <c r="M13" i="73"/>
  <c r="U17" i="73"/>
  <c r="Z41" i="82"/>
  <c r="AK12" i="73"/>
  <c r="AK20" i="72"/>
  <c r="T44" i="72"/>
  <c r="K20" i="82"/>
  <c r="AF34" i="72"/>
  <c r="W18" i="73"/>
  <c r="G17" i="73"/>
  <c r="M13" i="82"/>
  <c r="H16" i="82"/>
  <c r="AM9" i="72"/>
  <c r="AD3" i="82"/>
  <c r="R38" i="72"/>
  <c r="AL47" i="82"/>
  <c r="AB23" i="82"/>
  <c r="Z24" i="73"/>
  <c r="W8" i="72"/>
  <c r="AB21" i="82"/>
  <c r="Z15" i="72"/>
  <c r="AL16" i="72"/>
  <c r="AT40" i="72"/>
  <c r="AH21" i="82"/>
  <c r="AU11" i="73"/>
  <c r="P55" i="72"/>
  <c r="H30" i="82"/>
  <c r="O39" i="82"/>
  <c r="AQ6" i="72"/>
  <c r="AU32" i="73"/>
  <c r="Q9" i="82"/>
  <c r="AR40" i="72"/>
  <c r="O14" i="82"/>
  <c r="Y45" i="82"/>
  <c r="D46" i="82"/>
  <c r="D39" i="72"/>
  <c r="V15" i="82"/>
  <c r="AB7" i="72"/>
  <c r="AM17" i="72"/>
  <c r="AC22" i="73"/>
  <c r="I36" i="82"/>
  <c r="Y31" i="73"/>
  <c r="M6" i="82"/>
  <c r="M23" i="82"/>
  <c r="AV14" i="72"/>
  <c r="AL27" i="72"/>
  <c r="AT14" i="73"/>
  <c r="AP24" i="73"/>
  <c r="AR28" i="73"/>
  <c r="I32" i="82"/>
  <c r="C18" i="73"/>
  <c r="D39" i="82"/>
  <c r="E16" i="72"/>
  <c r="T55" i="72"/>
  <c r="D25" i="73"/>
  <c r="AI19" i="73"/>
  <c r="K6" i="82"/>
  <c r="AG7" i="82"/>
  <c r="AL43" i="82"/>
  <c r="J2" i="82"/>
  <c r="O19" i="82"/>
  <c r="AT11" i="73"/>
  <c r="X13" i="73"/>
  <c r="AJ11" i="72"/>
  <c r="AN31" i="73"/>
  <c r="N34" i="72"/>
  <c r="X10" i="72"/>
  <c r="AQ16" i="73"/>
  <c r="AJ4" i="72"/>
  <c r="AN25" i="73"/>
  <c r="AT50" i="72"/>
  <c r="AN25" i="82"/>
  <c r="AC12" i="73"/>
  <c r="I12" i="82"/>
  <c r="O45" i="82"/>
  <c r="AO41" i="82"/>
  <c r="V4" i="72"/>
  <c r="AC9" i="72"/>
  <c r="AH14" i="72"/>
  <c r="F50" i="72"/>
  <c r="AL45" i="72"/>
  <c r="AW21" i="73"/>
  <c r="V19" i="82"/>
  <c r="AK27" i="73"/>
  <c r="G31" i="73"/>
  <c r="U5" i="72"/>
  <c r="AW24" i="73"/>
  <c r="F35" i="82"/>
  <c r="AE15" i="73"/>
  <c r="M16" i="72"/>
  <c r="I6" i="82"/>
  <c r="AT25" i="82"/>
  <c r="G3" i="82"/>
  <c r="AL27" i="73"/>
  <c r="P17" i="82"/>
  <c r="V12" i="72"/>
  <c r="AJ3" i="82"/>
  <c r="H36" i="72"/>
  <c r="H36" i="82"/>
  <c r="D36" i="82"/>
  <c r="M44" i="82"/>
  <c r="Z39" i="82"/>
  <c r="T61" i="72"/>
  <c r="G21" i="82"/>
  <c r="J54" i="72"/>
  <c r="AB24" i="73"/>
  <c r="M43" i="82"/>
  <c r="P54" i="72"/>
  <c r="AH27" i="72"/>
  <c r="AY16" i="73"/>
  <c r="J34" i="72"/>
  <c r="G19" i="73"/>
  <c r="K16" i="82"/>
  <c r="V21" i="82"/>
  <c r="O30" i="82"/>
  <c r="R51" i="72"/>
  <c r="AR15" i="73"/>
  <c r="X25" i="73"/>
  <c r="M31" i="82"/>
  <c r="AH7" i="72"/>
  <c r="Q11" i="73"/>
  <c r="AJ5" i="72"/>
  <c r="K13" i="73"/>
  <c r="B28" i="73"/>
  <c r="AP56" i="72"/>
  <c r="AC45" i="82"/>
  <c r="R39" i="72"/>
  <c r="AA27" i="82"/>
  <c r="P41" i="82"/>
  <c r="AL22" i="73"/>
  <c r="AT31" i="82"/>
  <c r="P61" i="72"/>
  <c r="P30" i="73"/>
  <c r="K23" i="82"/>
  <c r="P27" i="82"/>
  <c r="AK22" i="73"/>
  <c r="D5" i="82"/>
  <c r="V24" i="73"/>
  <c r="AL13" i="82"/>
  <c r="AC8" i="72"/>
  <c r="P23" i="82"/>
  <c r="R34" i="72"/>
  <c r="F42" i="82"/>
  <c r="AM33" i="82"/>
  <c r="L17" i="82"/>
  <c r="AX12" i="73"/>
  <c r="H23" i="82"/>
  <c r="V51" i="72"/>
  <c r="AD20" i="73"/>
  <c r="J12" i="82"/>
  <c r="AR45" i="82"/>
  <c r="L20" i="82"/>
  <c r="AV10" i="73"/>
  <c r="Q14" i="72"/>
  <c r="L24" i="73"/>
  <c r="AV8" i="72"/>
  <c r="F39" i="82"/>
  <c r="G28" i="73"/>
  <c r="Z16" i="72"/>
  <c r="V36" i="72"/>
  <c r="M12" i="82"/>
  <c r="AP53" i="72"/>
  <c r="X45" i="82"/>
  <c r="AE29" i="73"/>
  <c r="Y6" i="72"/>
  <c r="O29" i="82"/>
  <c r="Z38" i="72"/>
  <c r="L27" i="72"/>
  <c r="AD29" i="73"/>
  <c r="Q17" i="73"/>
  <c r="H17" i="72"/>
  <c r="X6" i="72"/>
  <c r="N5" i="72"/>
  <c r="H38" i="82"/>
  <c r="L61" i="72"/>
  <c r="AA20" i="73"/>
  <c r="L12" i="82"/>
  <c r="E19" i="73"/>
  <c r="AE23" i="73"/>
  <c r="B19" i="73"/>
  <c r="AB44" i="72"/>
  <c r="AI7" i="82"/>
  <c r="D45" i="72"/>
  <c r="N27" i="82"/>
  <c r="H17" i="82"/>
  <c r="AI11" i="82"/>
  <c r="AT45" i="72"/>
  <c r="I3" i="82"/>
  <c r="K4" i="72"/>
  <c r="AC32" i="73"/>
  <c r="P11" i="82"/>
  <c r="N4" i="72"/>
  <c r="P15" i="72"/>
  <c r="AN15" i="72"/>
  <c r="Y29" i="82"/>
  <c r="O8" i="82"/>
  <c r="AR38" i="72"/>
  <c r="AX21" i="73"/>
  <c r="AH39" i="82"/>
  <c r="L34" i="72"/>
  <c r="AI20" i="72"/>
  <c r="L14" i="82"/>
  <c r="AD37" i="72"/>
  <c r="AP12" i="73"/>
  <c r="D15" i="72"/>
  <c r="AO43" i="82"/>
  <c r="E3" i="82"/>
  <c r="P33" i="82"/>
  <c r="E2" i="82"/>
  <c r="AO21" i="73"/>
  <c r="AE11" i="72"/>
  <c r="AL9" i="82"/>
  <c r="AE13" i="73"/>
  <c r="AM11" i="72"/>
  <c r="AC13" i="82"/>
  <c r="AD17" i="82"/>
  <c r="AF4" i="72"/>
  <c r="AF20" i="73"/>
  <c r="E27" i="82"/>
  <c r="F25" i="73"/>
  <c r="G10" i="73"/>
  <c r="S11" i="72"/>
  <c r="H6" i="82"/>
  <c r="AM41" i="82"/>
  <c r="G36" i="82"/>
  <c r="P22" i="82"/>
  <c r="AV25" i="73"/>
  <c r="M39" i="82"/>
  <c r="AG25" i="73"/>
  <c r="AU14" i="73"/>
  <c r="AR19" i="73"/>
  <c r="AO4" i="72"/>
  <c r="M5" i="82"/>
  <c r="S35" i="82"/>
  <c r="V23" i="82"/>
  <c r="AB13" i="73"/>
  <c r="AU13" i="72"/>
  <c r="AF56" i="72"/>
  <c r="P12" i="82"/>
  <c r="E29" i="73"/>
  <c r="AO29" i="73"/>
  <c r="V20" i="72"/>
  <c r="AK14" i="73"/>
  <c r="W30" i="73"/>
  <c r="T45" i="72"/>
  <c r="P15" i="82"/>
  <c r="P26" i="82"/>
  <c r="J32" i="82"/>
  <c r="L35" i="72"/>
  <c r="AQ22" i="73"/>
  <c r="AX10" i="73"/>
  <c r="AR11" i="73"/>
  <c r="AR29" i="82"/>
  <c r="H7" i="72"/>
  <c r="AL52" i="72"/>
  <c r="AY13" i="73"/>
  <c r="P16" i="73"/>
  <c r="AD21" i="82"/>
  <c r="P40" i="82"/>
  <c r="H44" i="72"/>
  <c r="AF5" i="72"/>
  <c r="O38" i="82"/>
  <c r="AP9" i="72"/>
  <c r="L40" i="72"/>
  <c r="AR33" i="82"/>
  <c r="R27" i="72"/>
  <c r="K6" i="72"/>
  <c r="AS25" i="73"/>
  <c r="Z20" i="73"/>
  <c r="F28" i="73"/>
  <c r="AJ7" i="82"/>
  <c r="P21" i="73"/>
  <c r="AB41" i="72"/>
  <c r="L7" i="72"/>
  <c r="AO6" i="72"/>
  <c r="AE22" i="73"/>
  <c r="M14" i="82"/>
  <c r="AG10" i="72"/>
  <c r="R28" i="72"/>
  <c r="AJ45" i="82"/>
  <c r="U5" i="82"/>
  <c r="AI28" i="73"/>
  <c r="AG5" i="82"/>
  <c r="Y7" i="72"/>
  <c r="K31" i="82"/>
  <c r="Q8" i="82"/>
  <c r="AP41" i="72"/>
  <c r="AL36" i="72"/>
  <c r="K15" i="72"/>
  <c r="D50" i="72"/>
  <c r="AR17" i="72"/>
  <c r="AN31" i="82"/>
  <c r="D55" i="72"/>
  <c r="T16" i="72"/>
  <c r="K22" i="82"/>
  <c r="M40" i="82"/>
  <c r="AK8" i="72"/>
  <c r="X55" i="72"/>
  <c r="AT9" i="82"/>
  <c r="J29" i="82"/>
  <c r="L21" i="82"/>
  <c r="AT9" i="72"/>
  <c r="P20" i="82"/>
  <c r="M41" i="82"/>
  <c r="AT13" i="73"/>
  <c r="AU17" i="72"/>
  <c r="AO20" i="73"/>
  <c r="AY21" i="73"/>
  <c r="AL53" i="72"/>
  <c r="AQ10" i="72"/>
  <c r="Z8" i="72"/>
  <c r="N10" i="82"/>
  <c r="G41" i="82"/>
  <c r="AA15" i="72"/>
  <c r="Z31" i="73"/>
  <c r="X13" i="72"/>
  <c r="Z12" i="73"/>
  <c r="AP38" i="72"/>
  <c r="AM19" i="82"/>
  <c r="U28" i="73"/>
  <c r="P39" i="72"/>
  <c r="U4" i="72"/>
  <c r="AC12" i="72"/>
  <c r="J45" i="82"/>
  <c r="AK37" i="82"/>
  <c r="I11" i="82"/>
  <c r="AT21" i="82"/>
  <c r="L45" i="82"/>
  <c r="U37" i="82"/>
  <c r="V18" i="73"/>
  <c r="X54" i="72"/>
  <c r="U15" i="72"/>
  <c r="P6" i="82"/>
  <c r="AE32" i="73"/>
  <c r="U19" i="82"/>
  <c r="AN5" i="72"/>
  <c r="P53" i="72"/>
  <c r="K15" i="73"/>
  <c r="P44" i="82"/>
  <c r="Y29" i="73"/>
  <c r="V15" i="73"/>
  <c r="AR7" i="82"/>
  <c r="I11" i="72"/>
  <c r="X27" i="72"/>
  <c r="AO9" i="82"/>
  <c r="Y26" i="73"/>
  <c r="Y7" i="82"/>
  <c r="E19" i="82"/>
  <c r="AU5" i="82"/>
  <c r="D51" i="72"/>
  <c r="D34" i="72"/>
  <c r="C5" i="72"/>
  <c r="R61" i="72"/>
  <c r="U31" i="73"/>
  <c r="F37" i="72"/>
  <c r="E16" i="82"/>
  <c r="F37" i="82"/>
  <c r="T41" i="72"/>
  <c r="AT3" i="82"/>
  <c r="AN13" i="72"/>
  <c r="K16" i="73"/>
  <c r="P28" i="72"/>
  <c r="O28" i="82"/>
  <c r="AR26" i="73"/>
  <c r="AV56" i="72"/>
  <c r="F10" i="72"/>
  <c r="AK15" i="82"/>
  <c r="AK4" i="72"/>
  <c r="F7" i="82"/>
  <c r="AX11" i="73"/>
  <c r="AM45" i="82"/>
  <c r="H50" i="72"/>
  <c r="Q28" i="73"/>
  <c r="O36" i="82"/>
  <c r="AJ41" i="82"/>
  <c r="AM13" i="72"/>
  <c r="Z5" i="82"/>
  <c r="AC14" i="72"/>
  <c r="M18" i="73"/>
  <c r="R16" i="73"/>
  <c r="Y5" i="72"/>
  <c r="AT38" i="72"/>
  <c r="AG16" i="72"/>
  <c r="H3" i="82"/>
  <c r="Q7" i="72"/>
  <c r="C13" i="73"/>
  <c r="P32" i="73"/>
  <c r="E17" i="72"/>
  <c r="O25" i="82"/>
  <c r="J52" i="72"/>
  <c r="B31" i="73"/>
  <c r="Y47" i="82"/>
  <c r="M6" i="72"/>
  <c r="M19" i="73"/>
  <c r="AB22" i="73"/>
  <c r="P8" i="82"/>
  <c r="AN13" i="73"/>
  <c r="AS13" i="73"/>
  <c r="J8" i="82"/>
  <c r="E5" i="82"/>
  <c r="M31" i="73"/>
  <c r="R41" i="72"/>
  <c r="J5" i="72"/>
  <c r="J47" i="82"/>
  <c r="V54" i="72"/>
  <c r="V9" i="72"/>
  <c r="S17" i="72"/>
  <c r="O3" i="82"/>
  <c r="M20" i="73"/>
  <c r="R40" i="72"/>
  <c r="K7" i="82"/>
  <c r="K8" i="72"/>
  <c r="O10" i="82"/>
  <c r="J37" i="82"/>
  <c r="P11" i="72"/>
  <c r="AB23" i="73"/>
  <c r="I19" i="82"/>
  <c r="C10" i="73"/>
  <c r="AG29" i="73"/>
  <c r="AL17" i="82"/>
  <c r="H26" i="82"/>
  <c r="U10" i="73"/>
  <c r="AH17" i="73"/>
  <c r="AO10" i="73"/>
  <c r="AJ35" i="82"/>
  <c r="AL25" i="82"/>
  <c r="AF27" i="73"/>
  <c r="Q27" i="73"/>
  <c r="Q43" i="82"/>
  <c r="AQ16" i="72"/>
  <c r="U15" i="73"/>
  <c r="AK29" i="82"/>
  <c r="L22" i="82"/>
  <c r="C8" i="72"/>
  <c r="AQ24" i="73"/>
  <c r="D32" i="82"/>
  <c r="Q20" i="72"/>
  <c r="Z4" i="72"/>
  <c r="AL40" i="72"/>
  <c r="AD56" i="72"/>
  <c r="X17" i="73"/>
  <c r="C14" i="72"/>
  <c r="AS14" i="72"/>
  <c r="AM39" i="82"/>
  <c r="AG27" i="73"/>
  <c r="AC31" i="82"/>
  <c r="S36" i="82"/>
  <c r="AI4" i="72"/>
  <c r="D12" i="82"/>
  <c r="M15" i="72"/>
  <c r="E21" i="73"/>
  <c r="AE16" i="72"/>
  <c r="AN51" i="72"/>
  <c r="AT29" i="73"/>
  <c r="L42" i="82"/>
  <c r="AM10" i="73"/>
  <c r="AB41" i="82"/>
  <c r="Z14" i="72"/>
  <c r="T28" i="72"/>
  <c r="M3" i="82"/>
  <c r="M35" i="82"/>
  <c r="AV22" i="73"/>
  <c r="AV53" i="72"/>
  <c r="AK23" i="73"/>
  <c r="N16" i="82"/>
  <c r="AL18" i="73"/>
  <c r="AU8" i="72"/>
  <c r="H21" i="82"/>
  <c r="H8" i="72"/>
  <c r="S13" i="72"/>
  <c r="AL41" i="72"/>
  <c r="AM11" i="82"/>
  <c r="G47" i="82"/>
  <c r="W7" i="72"/>
  <c r="Q5" i="82"/>
  <c r="AH19" i="73"/>
  <c r="AO19" i="73"/>
  <c r="Z21" i="73"/>
  <c r="D35" i="82"/>
  <c r="AH55" i="72"/>
  <c r="Y35" i="82"/>
  <c r="I46" i="82"/>
  <c r="F33" i="82"/>
  <c r="AW18" i="73"/>
  <c r="G35" i="82"/>
  <c r="Y17" i="73"/>
  <c r="L53" i="72"/>
  <c r="AB37" i="82"/>
  <c r="F16" i="82"/>
  <c r="O4" i="72"/>
  <c r="AV50" i="72"/>
  <c r="AC7" i="82"/>
  <c r="AN6" i="72"/>
  <c r="D44" i="82"/>
  <c r="AI15" i="82"/>
  <c r="AO29" i="82"/>
  <c r="Y21" i="73"/>
  <c r="AR5" i="72"/>
  <c r="AB20" i="73"/>
  <c r="AV20" i="72"/>
  <c r="M36" i="82"/>
  <c r="E17" i="82"/>
  <c r="P13" i="82"/>
  <c r="AV24" i="73"/>
  <c r="AE11" i="82"/>
  <c r="AY12" i="73"/>
  <c r="M15" i="82"/>
  <c r="K12" i="73"/>
  <c r="F35" i="72"/>
  <c r="N22" i="82"/>
  <c r="AL5" i="72"/>
  <c r="R11" i="73"/>
  <c r="Q25" i="73"/>
  <c r="J28" i="82"/>
  <c r="R16" i="72"/>
  <c r="AH11" i="72"/>
  <c r="AD24" i="73"/>
  <c r="AM31" i="73"/>
  <c r="AK15" i="73"/>
  <c r="W9" i="72"/>
  <c r="S21" i="82"/>
  <c r="S7" i="82"/>
  <c r="F44" i="72"/>
  <c r="M28" i="82"/>
  <c r="AC26" i="73"/>
  <c r="J7" i="72"/>
  <c r="D16" i="72"/>
  <c r="F13" i="73"/>
  <c r="H8" i="82"/>
  <c r="V39" i="82"/>
  <c r="AJ33" i="82"/>
  <c r="I7" i="72"/>
  <c r="AJ51" i="72"/>
  <c r="AO17" i="72"/>
  <c r="B22" i="73"/>
  <c r="Q15" i="82"/>
  <c r="AG30" i="73"/>
  <c r="H40" i="72"/>
  <c r="K18" i="73"/>
  <c r="AE39" i="82"/>
  <c r="E18" i="73"/>
  <c r="AK12" i="72"/>
  <c r="AU15" i="72"/>
  <c r="V61" i="72"/>
  <c r="D4" i="72"/>
  <c r="S18" i="82"/>
  <c r="AR35" i="82"/>
  <c r="AA14" i="73"/>
  <c r="P36" i="72"/>
  <c r="AL35" i="72"/>
  <c r="E10" i="73"/>
  <c r="N24" i="82"/>
  <c r="X16" i="73"/>
  <c r="H10" i="72"/>
  <c r="J37" i="72"/>
  <c r="F19" i="82"/>
  <c r="P14" i="73"/>
  <c r="AE24" i="73"/>
  <c r="P14" i="82"/>
  <c r="G37" i="82"/>
  <c r="AO10" i="72"/>
  <c r="W26" i="73"/>
  <c r="F13" i="82"/>
  <c r="D31" i="82"/>
  <c r="C20" i="73"/>
  <c r="I5" i="72"/>
  <c r="T5" i="72"/>
  <c r="S41" i="82"/>
  <c r="AC30" i="73"/>
  <c r="AS27" i="73"/>
  <c r="AB54" i="72"/>
  <c r="AT23" i="73"/>
  <c r="G27" i="82"/>
  <c r="AI17" i="73"/>
  <c r="AI13" i="72"/>
  <c r="AT6" i="72"/>
  <c r="N44" i="72"/>
  <c r="AH15" i="72"/>
  <c r="AB12" i="72"/>
  <c r="J5" i="82"/>
  <c r="D26" i="82"/>
  <c r="Q32" i="73"/>
  <c r="X41" i="82"/>
  <c r="AB30" i="73"/>
  <c r="AE31" i="82"/>
  <c r="AK19" i="82"/>
  <c r="AJ54" i="72"/>
  <c r="AB5" i="72"/>
  <c r="D61" i="72"/>
  <c r="Z10" i="72"/>
  <c r="Y16" i="73"/>
  <c r="W28" i="73"/>
  <c r="AL15" i="82"/>
  <c r="AE25" i="73"/>
  <c r="S20" i="72"/>
  <c r="X18" i="73"/>
  <c r="D42" i="82"/>
  <c r="N21" i="82"/>
  <c r="N14" i="72"/>
  <c r="V15" i="72"/>
  <c r="AL38" i="72"/>
  <c r="AA27" i="73"/>
  <c r="AF7" i="72"/>
  <c r="M2" i="82"/>
  <c r="AH20" i="72"/>
  <c r="K5" i="82"/>
  <c r="R17" i="72"/>
  <c r="Q21" i="82"/>
  <c r="AF10" i="72"/>
  <c r="R28" i="73"/>
  <c r="AG15" i="73"/>
  <c r="P37" i="82"/>
  <c r="AP13" i="72"/>
  <c r="AC13" i="73"/>
  <c r="AK13" i="72"/>
  <c r="AD38" i="72"/>
  <c r="M16" i="73"/>
  <c r="Z37" i="72"/>
  <c r="L37" i="82"/>
  <c r="D22" i="73"/>
  <c r="AN14" i="72"/>
  <c r="AT17" i="72"/>
  <c r="N2" i="82"/>
  <c r="J40" i="82"/>
  <c r="P45" i="82"/>
  <c r="I13" i="72"/>
  <c r="AT5" i="72"/>
  <c r="AI10" i="73"/>
  <c r="T9" i="72"/>
  <c r="Z33" i="82"/>
  <c r="V25" i="73"/>
  <c r="AI14" i="73"/>
  <c r="AN40" i="72"/>
  <c r="AB52" i="72"/>
  <c r="Q15" i="72"/>
  <c r="AL28" i="73"/>
  <c r="X15" i="82"/>
  <c r="AJ27" i="72"/>
  <c r="V22" i="73"/>
  <c r="AN20" i="73"/>
  <c r="S38" i="82"/>
  <c r="AR5" i="82"/>
  <c r="E31" i="82"/>
  <c r="AB18" i="73"/>
  <c r="AL14" i="73"/>
  <c r="K12" i="82"/>
  <c r="AK31" i="82"/>
  <c r="AG9" i="82"/>
  <c r="P10" i="72"/>
  <c r="AN37" i="82"/>
  <c r="AM27" i="82"/>
  <c r="AK11" i="82"/>
  <c r="M20" i="82"/>
  <c r="AB17" i="82"/>
  <c r="J35" i="82"/>
  <c r="D7" i="72"/>
  <c r="Y11" i="72"/>
  <c r="Q41" i="82"/>
  <c r="AH9" i="72"/>
  <c r="O24" i="82"/>
  <c r="AY27" i="73"/>
  <c r="AJ39" i="82"/>
  <c r="D27" i="72"/>
  <c r="AL51" i="72"/>
  <c r="AF20" i="72"/>
  <c r="J9" i="72"/>
  <c r="AA14" i="72"/>
  <c r="X38" i="72"/>
  <c r="F15" i="73"/>
  <c r="Q47" i="82"/>
  <c r="O42" i="82"/>
  <c r="M28" i="73"/>
  <c r="F5" i="72"/>
  <c r="E34" i="82"/>
  <c r="AD28" i="73"/>
  <c r="M23" i="73"/>
  <c r="AE11" i="73"/>
  <c r="AI19" i="82"/>
  <c r="Y41" i="82"/>
  <c r="F52" i="72"/>
  <c r="AH23" i="82"/>
  <c r="F11" i="82"/>
  <c r="X40" i="72"/>
  <c r="N9" i="82"/>
  <c r="V37" i="82"/>
  <c r="C28" i="73"/>
  <c r="M4" i="82"/>
  <c r="AD14" i="73"/>
  <c r="AM13" i="73"/>
  <c r="X53" i="72"/>
  <c r="AM5" i="82"/>
  <c r="F5" i="82"/>
  <c r="Q20" i="73"/>
  <c r="T10" i="72"/>
  <c r="AD53" i="72"/>
  <c r="D45" i="82"/>
  <c r="AI26" i="73"/>
  <c r="Q24" i="82"/>
  <c r="AE37" i="82"/>
  <c r="Z56" i="72"/>
  <c r="AT12" i="72"/>
  <c r="Y22" i="73"/>
  <c r="AJ24" i="73"/>
  <c r="J7" i="82"/>
  <c r="R52" i="72"/>
  <c r="D12" i="72"/>
  <c r="AU23" i="82"/>
  <c r="AF21" i="73"/>
  <c r="D6" i="82"/>
  <c r="T12" i="72"/>
  <c r="J53" i="72"/>
  <c r="AG17" i="73"/>
  <c r="N33" i="82"/>
  <c r="AV54" i="72"/>
  <c r="N27" i="72"/>
  <c r="AM3" i="82"/>
  <c r="AK29" i="73"/>
  <c r="V13" i="82"/>
  <c r="H43" i="82"/>
  <c r="AF12" i="72"/>
  <c r="AT12" i="73"/>
  <c r="AD25" i="73"/>
  <c r="Q44" i="82"/>
  <c r="AK11" i="72"/>
  <c r="X51" i="72"/>
  <c r="F31" i="73"/>
  <c r="K7" i="72"/>
  <c r="AB11" i="72"/>
  <c r="P56" i="72"/>
  <c r="G40" i="82"/>
  <c r="Q37" i="82"/>
  <c r="K37" i="82"/>
  <c r="AT36" i="72"/>
  <c r="Z45" i="82"/>
  <c r="AS9" i="72"/>
  <c r="AI39" i="82"/>
  <c r="AF14" i="73"/>
  <c r="AV11" i="73"/>
  <c r="D32" i="73"/>
  <c r="S24" i="82"/>
  <c r="AO3" i="82"/>
  <c r="AG15" i="72"/>
  <c r="C21" i="73"/>
  <c r="AU31" i="82"/>
  <c r="M29" i="82"/>
  <c r="Z17" i="73"/>
  <c r="AR41" i="72"/>
  <c r="X39" i="82"/>
  <c r="AO25" i="82"/>
  <c r="B17" i="73"/>
  <c r="J44" i="82"/>
  <c r="P15" i="73"/>
  <c r="AH61" i="72"/>
  <c r="AT17" i="82"/>
  <c r="AR24" i="73"/>
  <c r="E4" i="82"/>
  <c r="F17" i="72"/>
  <c r="AW13" i="73"/>
  <c r="L18" i="73"/>
  <c r="AM16" i="72"/>
  <c r="AL17" i="72"/>
  <c r="X32" i="73"/>
  <c r="AL3" i="82"/>
  <c r="M22" i="82"/>
  <c r="E14" i="73"/>
  <c r="AG9" i="72"/>
  <c r="AI12" i="73"/>
  <c r="AI22" i="73"/>
  <c r="V27" i="82"/>
  <c r="AB28" i="73"/>
  <c r="P24" i="82"/>
  <c r="P45" i="72"/>
  <c r="D28" i="72"/>
  <c r="AM10" i="72"/>
  <c r="AJ11" i="73"/>
  <c r="AN45" i="72"/>
  <c r="E40" i="82"/>
  <c r="V44" i="72"/>
  <c r="AN22" i="73"/>
  <c r="J46" i="82"/>
  <c r="AK17" i="72"/>
  <c r="U20" i="73"/>
  <c r="H37" i="72"/>
  <c r="J39" i="72"/>
  <c r="AG21" i="73"/>
  <c r="D17" i="73"/>
  <c r="AP50" i="72"/>
  <c r="AL35" i="82"/>
  <c r="AD32" i="73"/>
  <c r="C30" i="73"/>
  <c r="K16" i="72"/>
  <c r="K28" i="73"/>
  <c r="AC17" i="73"/>
  <c r="Q16" i="82"/>
  <c r="D16" i="82"/>
  <c r="AS5" i="72"/>
  <c r="AQ20" i="73"/>
  <c r="AG39" i="82"/>
  <c r="U27" i="82"/>
  <c r="G25" i="73"/>
  <c r="AM20" i="72"/>
  <c r="AY18" i="73"/>
  <c r="AC6" i="72"/>
  <c r="J10" i="72"/>
  <c r="L31" i="73"/>
  <c r="AA21" i="73"/>
  <c r="AJ10" i="73"/>
  <c r="X23" i="82"/>
  <c r="J6" i="82"/>
  <c r="L15" i="72"/>
  <c r="AC10" i="73"/>
  <c r="AA33" i="82"/>
  <c r="AR16" i="72"/>
  <c r="AM25" i="73"/>
  <c r="D29" i="82"/>
  <c r="D37" i="72"/>
  <c r="L3" i="82"/>
  <c r="O12" i="82"/>
  <c r="X11" i="82"/>
  <c r="N36" i="72"/>
  <c r="AH8" i="72"/>
  <c r="K13" i="82"/>
  <c r="M8" i="82"/>
  <c r="H34" i="72"/>
  <c r="L33" i="82"/>
  <c r="F17" i="73"/>
  <c r="F46" i="82"/>
  <c r="AH54" i="72"/>
  <c r="AY25" i="73"/>
  <c r="V11" i="82"/>
  <c r="AS6" i="72"/>
  <c r="N36" i="82"/>
  <c r="W21" i="73"/>
  <c r="AI14" i="72"/>
  <c r="AR20" i="73"/>
  <c r="P27" i="73"/>
  <c r="F7" i="72"/>
  <c r="AR44" i="72"/>
  <c r="D8" i="82"/>
  <c r="AA7" i="82"/>
  <c r="AQ12" i="72"/>
  <c r="Q12" i="73"/>
  <c r="AU10" i="73"/>
  <c r="AQ7" i="72"/>
  <c r="J56" i="72"/>
  <c r="S2" i="82"/>
  <c r="AA5" i="82"/>
  <c r="F24" i="82"/>
  <c r="AP61" i="72"/>
  <c r="AF50" i="72"/>
  <c r="AT53" i="72"/>
  <c r="R15" i="73"/>
  <c r="E35" i="82"/>
  <c r="AP4" i="72"/>
  <c r="L47" i="82"/>
  <c r="X31" i="73"/>
  <c r="AM14" i="73"/>
  <c r="X16" i="72"/>
  <c r="AB4" i="72"/>
  <c r="L8" i="72"/>
  <c r="AK16" i="72"/>
  <c r="AF23" i="73"/>
  <c r="AP27" i="72"/>
  <c r="I42" i="82"/>
  <c r="AA19" i="82"/>
  <c r="Z13" i="82"/>
  <c r="AD41" i="82"/>
  <c r="Z5" i="72"/>
  <c r="V14" i="72"/>
  <c r="X37" i="72"/>
  <c r="AT4" i="72"/>
  <c r="Y16" i="72"/>
  <c r="D14" i="72"/>
  <c r="AQ9" i="72"/>
  <c r="D12" i="73"/>
  <c r="P4" i="72"/>
  <c r="Q46" i="82"/>
  <c r="Q12" i="82"/>
  <c r="S5" i="72"/>
  <c r="V20" i="73"/>
  <c r="AE26" i="73"/>
  <c r="P35" i="72"/>
  <c r="AH45" i="72"/>
  <c r="I26" i="82"/>
  <c r="N39" i="72"/>
  <c r="AS4" i="72"/>
  <c r="U29" i="82"/>
  <c r="AN39" i="72"/>
  <c r="Z25" i="82"/>
  <c r="AU41" i="82"/>
  <c r="V10" i="72"/>
  <c r="AF13" i="73"/>
  <c r="F18" i="73"/>
  <c r="R45" i="72"/>
  <c r="M21" i="73"/>
  <c r="G29" i="82"/>
  <c r="Q22" i="73"/>
  <c r="K10" i="82"/>
  <c r="AU3" i="82"/>
  <c r="AW32" i="73"/>
  <c r="E45" i="82"/>
  <c r="Z29" i="73"/>
  <c r="AL50" i="72"/>
  <c r="Z11" i="73"/>
  <c r="AQ13" i="72"/>
  <c r="E8" i="72"/>
  <c r="E23" i="82"/>
  <c r="B15" i="73"/>
  <c r="D30" i="82"/>
  <c r="AE10" i="72"/>
  <c r="F28" i="82"/>
  <c r="AD5" i="72"/>
  <c r="D34" i="82"/>
  <c r="AR10" i="73"/>
  <c r="AD39" i="82"/>
  <c r="AJ5" i="82"/>
  <c r="Y37" i="82"/>
  <c r="AX29" i="73"/>
  <c r="U8" i="72"/>
  <c r="AS24" i="73"/>
  <c r="M24" i="73"/>
  <c r="AA35" i="82"/>
  <c r="AM19" i="73"/>
  <c r="N34" i="82"/>
  <c r="F21" i="82"/>
  <c r="AO35" i="82"/>
  <c r="AH11" i="73"/>
  <c r="AK10" i="73"/>
  <c r="AB17" i="73"/>
  <c r="AA15" i="82"/>
  <c r="Q30" i="73"/>
  <c r="AB12" i="73"/>
  <c r="P39" i="82"/>
  <c r="AI20" i="73"/>
  <c r="L41" i="72"/>
  <c r="L54" i="72"/>
  <c r="AE20" i="72"/>
  <c r="AJ9" i="72"/>
  <c r="V38" i="72"/>
  <c r="E12" i="73"/>
  <c r="S39" i="82"/>
  <c r="AG21" i="82"/>
  <c r="U10" i="72"/>
  <c r="E21" i="82"/>
  <c r="AJ31" i="82"/>
  <c r="Q14" i="82"/>
  <c r="AB25" i="82"/>
  <c r="AV39" i="72"/>
  <c r="P28" i="82"/>
  <c r="AN4" i="72"/>
  <c r="Y25" i="73"/>
  <c r="U25" i="73"/>
  <c r="Z9" i="82"/>
  <c r="AO20" i="72"/>
  <c r="Y25" i="82"/>
  <c r="H33" i="82"/>
  <c r="E10" i="72"/>
  <c r="G12" i="82"/>
  <c r="O15" i="82"/>
  <c r="R22" i="73"/>
  <c r="AI43" i="82"/>
  <c r="AH6" i="72"/>
  <c r="AJ16" i="73"/>
  <c r="AO21" i="82"/>
  <c r="K47" i="82"/>
  <c r="L36" i="72"/>
  <c r="L38" i="82"/>
  <c r="M7" i="72"/>
  <c r="AK21" i="73"/>
  <c r="G42" i="82"/>
  <c r="AC41" i="82"/>
  <c r="AM43" i="82"/>
  <c r="O31" i="82"/>
  <c r="AK25" i="73"/>
  <c r="N38" i="72"/>
  <c r="V56" i="72"/>
  <c r="AK3" i="82"/>
  <c r="AU19" i="73"/>
  <c r="Y24" i="73"/>
  <c r="AD31" i="73"/>
  <c r="O7" i="72"/>
  <c r="AI12" i="72"/>
  <c r="AN12" i="72"/>
  <c r="AH52" i="72"/>
  <c r="AD55" i="72"/>
  <c r="AF8" i="72"/>
  <c r="H20" i="72"/>
  <c r="L50" i="72"/>
  <c r="L28" i="82"/>
  <c r="AM4" i="72"/>
  <c r="AW26" i="73"/>
  <c r="AA23" i="73"/>
  <c r="AD17" i="73"/>
  <c r="X26" i="73"/>
  <c r="AO14" i="73"/>
  <c r="AK28" i="73"/>
  <c r="X33" i="82"/>
  <c r="I15" i="72"/>
  <c r="K32" i="82"/>
  <c r="E18" i="82"/>
  <c r="AD13" i="82"/>
  <c r="G8" i="72"/>
  <c r="S46" i="82"/>
  <c r="AU45" i="82"/>
  <c r="W20" i="72"/>
  <c r="AJ15" i="73"/>
  <c r="W6" i="72"/>
  <c r="AL15" i="72"/>
  <c r="AP17" i="73"/>
  <c r="G32" i="73"/>
  <c r="J44" i="72"/>
  <c r="AN7" i="82"/>
  <c r="Q15" i="73"/>
  <c r="AT32" i="73"/>
  <c r="G5" i="72"/>
  <c r="L13" i="82"/>
  <c r="N53" i="72"/>
  <c r="G20" i="72"/>
  <c r="G30" i="82"/>
  <c r="J6" i="72"/>
  <c r="M20" i="72"/>
  <c r="AE15" i="82"/>
  <c r="X20" i="73"/>
  <c r="AT28" i="72"/>
  <c r="S17" i="82"/>
  <c r="AJ8" i="72"/>
  <c r="G18" i="82"/>
  <c r="F41" i="82"/>
  <c r="U13" i="82"/>
  <c r="L23" i="82"/>
  <c r="AT30" i="73"/>
  <c r="H7" i="82"/>
  <c r="AP11" i="73"/>
  <c r="F26" i="73"/>
  <c r="AG17" i="82"/>
  <c r="AU5" i="72"/>
  <c r="AI31" i="73"/>
  <c r="C24" i="73"/>
  <c r="S25" i="82"/>
  <c r="AC29" i="73"/>
  <c r="Q35" i="82"/>
  <c r="AU9" i="82"/>
  <c r="AV21" i="73"/>
  <c r="R15" i="72"/>
  <c r="AM27" i="73"/>
  <c r="H15" i="82"/>
  <c r="Y10" i="73"/>
  <c r="R35" i="72"/>
  <c r="N14" i="82"/>
  <c r="AV45" i="72"/>
  <c r="AU20" i="73"/>
  <c r="G4" i="72"/>
  <c r="Q16" i="72"/>
  <c r="H37" i="82"/>
  <c r="AE6" i="72"/>
  <c r="AR54" i="72"/>
  <c r="AN29" i="82"/>
  <c r="X28" i="72"/>
  <c r="I20" i="72"/>
  <c r="S34" i="82"/>
  <c r="Z32" i="73"/>
  <c r="AH47" i="82"/>
  <c r="G10" i="72"/>
  <c r="U24" i="73"/>
  <c r="AD5" i="82"/>
  <c r="S9" i="72"/>
  <c r="R26" i="73"/>
  <c r="Z28" i="73"/>
  <c r="D4" i="82"/>
  <c r="R23" i="73"/>
  <c r="AU18" i="73"/>
  <c r="X10" i="73"/>
  <c r="V14" i="73"/>
  <c r="P22" i="73"/>
  <c r="AN27" i="72"/>
  <c r="AJ19" i="82"/>
  <c r="AW25" i="73"/>
  <c r="D30" i="73"/>
  <c r="AL29" i="82"/>
  <c r="AB13" i="82"/>
  <c r="AV23" i="73"/>
  <c r="AD11" i="73"/>
  <c r="F27" i="82"/>
  <c r="AM35" i="82"/>
  <c r="AS8" i="72"/>
  <c r="AC7" i="72"/>
  <c r="AC10" i="72"/>
  <c r="S32" i="82"/>
  <c r="O46" i="82"/>
  <c r="D20" i="82"/>
  <c r="M25" i="73"/>
  <c r="AS15" i="72"/>
  <c r="AT8" i="72"/>
  <c r="AO22" i="73"/>
  <c r="J20" i="72"/>
  <c r="AF18" i="73"/>
  <c r="Z18" i="73"/>
  <c r="V13" i="73"/>
  <c r="AJ50" i="72"/>
  <c r="AM15" i="82"/>
  <c r="V17" i="73"/>
  <c r="AD54" i="72"/>
  <c r="G7" i="82"/>
  <c r="T39" i="72"/>
  <c r="AL13" i="72"/>
  <c r="N7" i="72"/>
  <c r="N23" i="82"/>
  <c r="AV52" i="72"/>
  <c r="Q34" i="82"/>
  <c r="P16" i="82"/>
  <c r="P44" i="72"/>
  <c r="D56" i="72"/>
  <c r="J50" i="72"/>
  <c r="E44" i="82"/>
  <c r="F40" i="82"/>
  <c r="Z43" i="82"/>
  <c r="AN19" i="82"/>
  <c r="E6" i="82"/>
  <c r="O44" i="82"/>
  <c r="Q16" i="73"/>
  <c r="K39" i="82"/>
  <c r="AC47" i="82"/>
  <c r="J15" i="82"/>
  <c r="L24" i="82"/>
  <c r="G7" i="72"/>
  <c r="Y33" i="82"/>
  <c r="D10" i="82"/>
  <c r="R24" i="73"/>
  <c r="AP23" i="73"/>
  <c r="AP36" i="72"/>
  <c r="S16" i="72"/>
  <c r="D41" i="82"/>
  <c r="AI5" i="82"/>
  <c r="C26" i="73"/>
  <c r="E28" i="82"/>
  <c r="K15" i="82"/>
  <c r="AI45" i="82"/>
  <c r="AN10" i="73"/>
  <c r="K20" i="72"/>
  <c r="AB35" i="82"/>
  <c r="S44" i="82"/>
  <c r="AJ28" i="73"/>
  <c r="AB50" i="72"/>
  <c r="AX24" i="73"/>
  <c r="AK45" i="82"/>
  <c r="G10" i="82"/>
  <c r="Q6" i="72"/>
  <c r="F22" i="82"/>
  <c r="AE15" i="72"/>
  <c r="AM23" i="73"/>
  <c r="F20" i="72"/>
  <c r="AO37" i="82"/>
  <c r="F2" i="82"/>
  <c r="V27" i="73"/>
  <c r="AC24" i="73"/>
  <c r="AU21" i="82"/>
  <c r="Q8" i="72"/>
  <c r="AR39" i="72"/>
  <c r="AC11" i="72"/>
  <c r="AA28" i="73"/>
  <c r="AH37" i="72"/>
  <c r="Q14" i="73"/>
  <c r="AH15" i="82"/>
  <c r="Y15" i="72"/>
  <c r="AN35" i="82"/>
  <c r="AN15" i="73"/>
  <c r="V26" i="73"/>
  <c r="AM7" i="82"/>
  <c r="X27" i="73"/>
  <c r="P37" i="72"/>
  <c r="Q21" i="73"/>
  <c r="AK17" i="82"/>
  <c r="P11" i="73"/>
  <c r="U11" i="72"/>
  <c r="Z12" i="72"/>
  <c r="AH51" i="72"/>
  <c r="AL20" i="72"/>
  <c r="T6" i="72"/>
  <c r="B16" i="73"/>
  <c r="AG35" i="82"/>
  <c r="AU39" i="82"/>
  <c r="AO47" i="82"/>
  <c r="AL45" i="82"/>
  <c r="AA19" i="73"/>
  <c r="AU47" i="82"/>
  <c r="P25" i="82"/>
  <c r="J26" i="82"/>
  <c r="AJ40" i="72"/>
  <c r="N38" i="82"/>
  <c r="Q13" i="73"/>
  <c r="AT19" i="73"/>
  <c r="R20" i="73"/>
  <c r="AP39" i="72"/>
  <c r="U16" i="73"/>
  <c r="AL11" i="72"/>
  <c r="V16" i="73"/>
  <c r="B21" i="73"/>
  <c r="AT22" i="73"/>
  <c r="V41" i="82"/>
  <c r="X43" i="82"/>
  <c r="Q10" i="82"/>
  <c r="T7" i="72"/>
  <c r="AN44" i="72"/>
  <c r="F24" i="73"/>
  <c r="K9" i="82"/>
  <c r="H51" i="72"/>
  <c r="B30" i="73"/>
  <c r="H9" i="72"/>
  <c r="AN9" i="72"/>
  <c r="M11" i="82"/>
  <c r="G22" i="73"/>
  <c r="AF26" i="73"/>
  <c r="X37" i="82"/>
  <c r="N13" i="82"/>
  <c r="G26" i="82"/>
  <c r="AN54" i="72"/>
  <c r="D33" i="82"/>
  <c r="U11" i="82"/>
  <c r="AK39" i="82"/>
  <c r="M7" i="82"/>
  <c r="P2" i="82"/>
  <c r="O20" i="82"/>
  <c r="AL29" i="73"/>
  <c r="G34" i="82"/>
  <c r="I29" i="82"/>
  <c r="Q18" i="73"/>
  <c r="C11" i="73"/>
  <c r="L12" i="72"/>
  <c r="AT28" i="73"/>
  <c r="D5" i="72"/>
  <c r="AN10" i="72"/>
  <c r="Z15" i="82"/>
  <c r="S45" i="82"/>
  <c r="G43" i="82"/>
  <c r="V23" i="73"/>
  <c r="AH36" i="72"/>
  <c r="AU25" i="82"/>
  <c r="K25" i="73"/>
  <c r="W11" i="73"/>
  <c r="W10" i="73"/>
  <c r="AB27" i="72"/>
  <c r="X11" i="73"/>
  <c r="F25" i="82"/>
  <c r="AI10" i="72"/>
  <c r="P10" i="73"/>
  <c r="R27" i="73"/>
  <c r="AQ20" i="72"/>
  <c r="AP7" i="72"/>
  <c r="Y5" i="82"/>
  <c r="Z45" i="72"/>
  <c r="AO17" i="82"/>
  <c r="O13" i="82"/>
  <c r="AI33" i="82"/>
  <c r="AF38" i="72"/>
  <c r="Z51" i="72"/>
  <c r="V28" i="73"/>
  <c r="AB19" i="73"/>
  <c r="D20" i="72"/>
  <c r="AX18" i="73"/>
  <c r="J13" i="82"/>
  <c r="AE23" i="82"/>
  <c r="AL7" i="72"/>
  <c r="AF37" i="72"/>
  <c r="P17" i="73"/>
  <c r="AQ11" i="72"/>
  <c r="V33" i="82"/>
  <c r="S37" i="82"/>
  <c r="Y11" i="73"/>
  <c r="AJ14" i="72"/>
  <c r="X29" i="73"/>
  <c r="AN26" i="73"/>
  <c r="AK19" i="73"/>
  <c r="L4" i="72"/>
  <c r="AS7" i="72"/>
  <c r="O9" i="82"/>
  <c r="B10" i="73"/>
  <c r="AH35" i="72"/>
  <c r="P5" i="82"/>
  <c r="Z14" i="73"/>
  <c r="AC25" i="73"/>
  <c r="AR7" i="72"/>
  <c r="M9" i="72"/>
  <c r="AP16" i="72"/>
  <c r="F56" i="72"/>
  <c r="M32" i="73"/>
  <c r="Q26" i="82"/>
  <c r="Z7" i="72"/>
  <c r="AJ29" i="82"/>
  <c r="AD35" i="82"/>
  <c r="AE35" i="82"/>
  <c r="F30" i="73"/>
  <c r="K45" i="82"/>
  <c r="AG23" i="82"/>
  <c r="J8" i="72"/>
  <c r="AF30" i="73"/>
  <c r="U18" i="73"/>
  <c r="AM12" i="73"/>
  <c r="AJ41" i="72"/>
  <c r="AU13" i="82"/>
  <c r="AJ15" i="82"/>
  <c r="AD29" i="82"/>
  <c r="AO45" i="82"/>
  <c r="AJ21" i="73"/>
  <c r="Z35" i="72"/>
  <c r="M15" i="73"/>
  <c r="AD27" i="82"/>
  <c r="S20" i="82"/>
  <c r="J30" i="82"/>
  <c r="Y28" i="73"/>
  <c r="AF6" i="72"/>
  <c r="D17" i="82"/>
  <c r="D52" i="72"/>
  <c r="AH41" i="82"/>
  <c r="E42" i="82"/>
  <c r="G17" i="82"/>
  <c r="H20" i="82"/>
  <c r="AC20" i="72"/>
  <c r="M4" i="72"/>
  <c r="W10" i="72"/>
  <c r="AK20" i="73"/>
  <c r="AV28" i="73"/>
  <c r="AO16" i="72"/>
  <c r="N30" i="82"/>
  <c r="H19" i="82"/>
  <c r="AA25" i="73"/>
  <c r="AL19" i="73"/>
  <c r="P29" i="82"/>
  <c r="AI23" i="82"/>
  <c r="AY14" i="73"/>
  <c r="AN29" i="73"/>
  <c r="X8" i="72"/>
  <c r="AD15" i="73"/>
  <c r="Q17" i="82"/>
  <c r="AB53" i="72"/>
  <c r="K34" i="82"/>
  <c r="E13" i="82"/>
  <c r="AY29" i="73"/>
  <c r="D7" i="82"/>
  <c r="C25" i="73"/>
  <c r="K11" i="82"/>
  <c r="AC16" i="73"/>
  <c r="M10" i="82"/>
  <c r="S9" i="82"/>
  <c r="AQ19" i="73"/>
  <c r="AQ12" i="73"/>
  <c r="AM17" i="73"/>
  <c r="AO5" i="82"/>
  <c r="AT47" i="82"/>
  <c r="AD16" i="72"/>
  <c r="X14" i="73"/>
  <c r="AT18" i="73"/>
  <c r="AY11" i="73"/>
  <c r="AO11" i="82"/>
  <c r="AO7" i="82"/>
  <c r="AS30" i="73"/>
  <c r="C10" i="72"/>
  <c r="AC4" i="72"/>
  <c r="U7" i="82"/>
  <c r="AM6" i="72"/>
  <c r="AF12" i="73"/>
  <c r="AR12" i="72"/>
  <c r="T35" i="72"/>
  <c r="J15" i="72"/>
  <c r="AE21" i="82"/>
  <c r="Y20" i="72"/>
  <c r="F4" i="72"/>
  <c r="J16" i="72"/>
  <c r="P7" i="82"/>
  <c r="AK26" i="73"/>
  <c r="P43" i="82"/>
  <c r="D26" i="73"/>
  <c r="AL28" i="72"/>
  <c r="O16" i="72"/>
  <c r="AN17" i="82"/>
  <c r="AR31" i="82"/>
  <c r="Z17" i="72"/>
  <c r="AE3" i="82"/>
  <c r="AV9" i="72"/>
  <c r="G6" i="72"/>
  <c r="AF28" i="72"/>
  <c r="B23" i="73"/>
  <c r="J17" i="82"/>
  <c r="M47" i="82"/>
  <c r="AE43" i="82"/>
  <c r="V55" i="72"/>
  <c r="D9" i="72"/>
  <c r="Q4" i="82"/>
  <c r="F20" i="82"/>
  <c r="AN36" i="72"/>
  <c r="H27" i="72"/>
  <c r="AM47" i="82"/>
  <c r="AG13" i="82"/>
  <c r="AJ25" i="82"/>
  <c r="Z9" i="72"/>
  <c r="D3" i="82"/>
  <c r="X7" i="82"/>
  <c r="AV40" i="72"/>
  <c r="T14" i="72"/>
  <c r="G25" i="82"/>
  <c r="AA29" i="73"/>
  <c r="AD6" i="72"/>
  <c r="R36" i="72"/>
  <c r="AF7" i="82"/>
  <c r="D49" i="82"/>
  <c r="R3" i="82"/>
  <c r="C12" i="75"/>
  <c r="H29" i="72"/>
  <c r="H67" i="72"/>
  <c r="H23" i="73"/>
  <c r="B18" i="77"/>
  <c r="D18" i="77"/>
  <c r="AE49" i="82"/>
  <c r="E44" i="71"/>
  <c r="E44" i="79"/>
  <c r="E21" i="77"/>
  <c r="G21" i="77"/>
  <c r="F18" i="72"/>
  <c r="F22" i="72"/>
  <c r="F66" i="72"/>
  <c r="W7" i="82"/>
  <c r="C32" i="71"/>
  <c r="C32" i="79"/>
  <c r="AC18" i="72"/>
  <c r="AC22" i="72"/>
  <c r="I25" i="73"/>
  <c r="R7" i="82"/>
  <c r="T7" i="82"/>
  <c r="AP23" i="82"/>
  <c r="M18" i="72"/>
  <c r="M22" i="72"/>
  <c r="R17" i="82"/>
  <c r="T17" i="82"/>
  <c r="C17" i="75"/>
  <c r="H25" i="77"/>
  <c r="J25" i="77"/>
  <c r="B33" i="73"/>
  <c r="B5" i="77"/>
  <c r="H10" i="73"/>
  <c r="L18" i="72"/>
  <c r="L22" i="72"/>
  <c r="L66" i="72"/>
  <c r="S17" i="73"/>
  <c r="E42" i="76"/>
  <c r="AP33" i="82"/>
  <c r="Z69" i="72"/>
  <c r="P33" i="73"/>
  <c r="S10" i="73"/>
  <c r="AB29" i="72"/>
  <c r="AB67" i="72"/>
  <c r="W33" i="73"/>
  <c r="N25" i="73"/>
  <c r="D50" i="76"/>
  <c r="I11" i="73"/>
  <c r="P48" i="82"/>
  <c r="W11" i="82"/>
  <c r="C34" i="71"/>
  <c r="C34" i="79"/>
  <c r="R33" i="82"/>
  <c r="T33" i="82"/>
  <c r="AF37" i="82"/>
  <c r="H30" i="73"/>
  <c r="B25" i="77"/>
  <c r="D25" i="77"/>
  <c r="H19" i="77"/>
  <c r="J19" i="77"/>
  <c r="AN68" i="72"/>
  <c r="AF43" i="82"/>
  <c r="B16" i="77"/>
  <c r="D16" i="77"/>
  <c r="H21" i="73"/>
  <c r="C23" i="75"/>
  <c r="H16" i="73"/>
  <c r="B11" i="77"/>
  <c r="D11" i="77"/>
  <c r="S11" i="73"/>
  <c r="E36" i="76"/>
  <c r="F48" i="82"/>
  <c r="AB57" i="72"/>
  <c r="AB71" i="72"/>
  <c r="AN33" i="73"/>
  <c r="AP45" i="82"/>
  <c r="I26" i="73"/>
  <c r="AP5" i="82"/>
  <c r="R41" i="82"/>
  <c r="T41" i="82"/>
  <c r="R10" i="82"/>
  <c r="T10" i="82"/>
  <c r="J57" i="72"/>
  <c r="J71" i="72"/>
  <c r="P68" i="72"/>
  <c r="AJ57" i="72"/>
  <c r="AJ71" i="72"/>
  <c r="R20" i="82"/>
  <c r="T20" i="82"/>
  <c r="E25" i="77"/>
  <c r="G25" i="77"/>
  <c r="AN29" i="72"/>
  <c r="AN67" i="72"/>
  <c r="S22" i="73"/>
  <c r="E47" i="76"/>
  <c r="X33" i="73"/>
  <c r="R4" i="82"/>
  <c r="T4" i="82"/>
  <c r="G18" i="72"/>
  <c r="G22" i="72"/>
  <c r="AV69" i="72"/>
  <c r="Y33" i="73"/>
  <c r="I24" i="73"/>
  <c r="C14" i="75"/>
  <c r="H21" i="77"/>
  <c r="J21" i="77"/>
  <c r="W13" i="82"/>
  <c r="C35" i="71"/>
  <c r="C35" i="79"/>
  <c r="J68" i="72"/>
  <c r="AF33" i="82"/>
  <c r="AM18" i="72"/>
  <c r="AM22" i="72"/>
  <c r="L57" i="72"/>
  <c r="L71" i="72"/>
  <c r="AK49" i="82"/>
  <c r="AP43" i="82"/>
  <c r="AN18" i="72"/>
  <c r="AN22" i="72"/>
  <c r="AN66" i="72"/>
  <c r="C16" i="75"/>
  <c r="AK33" i="73"/>
  <c r="AR33" i="73"/>
  <c r="R34" i="82"/>
  <c r="T34" i="82"/>
  <c r="R30" i="82"/>
  <c r="T30" i="82"/>
  <c r="H15" i="73"/>
  <c r="B10" i="77"/>
  <c r="D10" i="77"/>
  <c r="AL57" i="72"/>
  <c r="AL71" i="72"/>
  <c r="AU49" i="82"/>
  <c r="B57" i="71"/>
  <c r="R69" i="72"/>
  <c r="H13" i="77"/>
  <c r="J13" i="77"/>
  <c r="W29" i="82"/>
  <c r="C43" i="71"/>
  <c r="C43" i="79"/>
  <c r="AS18" i="72"/>
  <c r="AS22" i="72"/>
  <c r="AH69" i="72"/>
  <c r="P18" i="72"/>
  <c r="P22" i="72"/>
  <c r="P66" i="72"/>
  <c r="E7" i="77"/>
  <c r="G7" i="77"/>
  <c r="AT18" i="72"/>
  <c r="AT22" i="72"/>
  <c r="AT66" i="72"/>
  <c r="AP29" i="72"/>
  <c r="AP67" i="72"/>
  <c r="AB18" i="72"/>
  <c r="AB22" i="72"/>
  <c r="AB66" i="72"/>
  <c r="AP18" i="72"/>
  <c r="AP22" i="72"/>
  <c r="AP66" i="72"/>
  <c r="AF57" i="72"/>
  <c r="AF71" i="72"/>
  <c r="AP72" i="72"/>
  <c r="S48" i="82"/>
  <c r="AU33" i="73"/>
  <c r="R8" i="82"/>
  <c r="T8" i="82"/>
  <c r="AR68" i="72"/>
  <c r="S27" i="73"/>
  <c r="E52" i="76"/>
  <c r="H12" i="77"/>
  <c r="J12" i="77"/>
  <c r="H42" i="72"/>
  <c r="H70" i="72"/>
  <c r="AF11" i="82"/>
  <c r="L49" i="82"/>
  <c r="R29" i="82"/>
  <c r="T29" i="82"/>
  <c r="AC33" i="73"/>
  <c r="AF23" i="82"/>
  <c r="AJ33" i="73"/>
  <c r="W27" i="82"/>
  <c r="C42" i="71"/>
  <c r="C42" i="79"/>
  <c r="C25" i="75"/>
  <c r="R16" i="82"/>
  <c r="T16" i="82"/>
  <c r="N28" i="73"/>
  <c r="D53" i="76"/>
  <c r="I30" i="73"/>
  <c r="AP57" i="72"/>
  <c r="AP71" i="72"/>
  <c r="E12" i="77"/>
  <c r="G12" i="77"/>
  <c r="V68" i="72"/>
  <c r="AN69" i="72"/>
  <c r="P69" i="72"/>
  <c r="AL49" i="82"/>
  <c r="AH72" i="72"/>
  <c r="S15" i="73"/>
  <c r="E40" i="76"/>
  <c r="B12" i="77"/>
  <c r="D12" i="77"/>
  <c r="H17" i="73"/>
  <c r="AF39" i="82"/>
  <c r="I21" i="73"/>
  <c r="AO49" i="82"/>
  <c r="E27" i="77"/>
  <c r="G27" i="77"/>
  <c r="AP39" i="82"/>
  <c r="H26" i="77"/>
  <c r="J26" i="77"/>
  <c r="AM49" i="82"/>
  <c r="N29" i="72"/>
  <c r="N67" i="72"/>
  <c r="R6" i="82"/>
  <c r="T6" i="82"/>
  <c r="R45" i="82"/>
  <c r="T45" i="82"/>
  <c r="I28" i="73"/>
  <c r="AP19" i="82"/>
  <c r="H10" i="77"/>
  <c r="J10" i="77"/>
  <c r="D29" i="72"/>
  <c r="D67" i="72"/>
  <c r="C10" i="75"/>
  <c r="E31" i="71"/>
  <c r="E31" i="79"/>
  <c r="AJ29" i="72"/>
  <c r="AJ67" i="72"/>
  <c r="AF15" i="82"/>
  <c r="AI33" i="73"/>
  <c r="N48" i="82"/>
  <c r="E17" i="77"/>
  <c r="G17" i="77"/>
  <c r="M48" i="82"/>
  <c r="R42" i="82"/>
  <c r="T42" i="82"/>
  <c r="D72" i="72"/>
  <c r="AF41" i="82"/>
  <c r="R26" i="82"/>
  <c r="T26" i="82"/>
  <c r="N68" i="72"/>
  <c r="I20" i="73"/>
  <c r="R31" i="82"/>
  <c r="T31" i="82"/>
  <c r="S14" i="73"/>
  <c r="E39" i="76"/>
  <c r="E33" i="73"/>
  <c r="E46" i="71"/>
  <c r="E46" i="79"/>
  <c r="D18" i="72"/>
  <c r="D22" i="72"/>
  <c r="D66" i="72"/>
  <c r="V72" i="72"/>
  <c r="N18" i="73"/>
  <c r="D43" i="76"/>
  <c r="H22" i="73"/>
  <c r="B17" i="77"/>
  <c r="D17" i="77"/>
  <c r="H8" i="77"/>
  <c r="J8" i="77"/>
  <c r="F68" i="72"/>
  <c r="N12" i="73"/>
  <c r="D37" i="76"/>
  <c r="AP15" i="82"/>
  <c r="R44" i="82"/>
  <c r="T44" i="82"/>
  <c r="AV57" i="72"/>
  <c r="AV71" i="72"/>
  <c r="O18" i="72"/>
  <c r="O22" i="72"/>
  <c r="R35" i="82"/>
  <c r="T35" i="82"/>
  <c r="M49" i="82"/>
  <c r="AM33" i="73"/>
  <c r="R12" i="82"/>
  <c r="T12" i="82"/>
  <c r="AI18" i="72"/>
  <c r="AI22" i="72"/>
  <c r="Z18" i="72"/>
  <c r="Z22" i="72"/>
  <c r="Z66" i="72"/>
  <c r="R32" i="82"/>
  <c r="T32" i="82"/>
  <c r="AO33" i="73"/>
  <c r="AZ10" i="73"/>
  <c r="U33" i="73"/>
  <c r="C33" i="73"/>
  <c r="I10" i="73"/>
  <c r="O49" i="82"/>
  <c r="B26" i="77"/>
  <c r="D26" i="77"/>
  <c r="H31" i="73"/>
  <c r="S32" i="73"/>
  <c r="E57" i="76"/>
  <c r="I13" i="73"/>
  <c r="H49" i="82"/>
  <c r="H57" i="72"/>
  <c r="H71" i="72"/>
  <c r="AK18" i="72"/>
  <c r="AK22" i="72"/>
  <c r="N16" i="73"/>
  <c r="D41" i="76"/>
  <c r="AT49" i="82"/>
  <c r="R72" i="72"/>
  <c r="D42" i="72"/>
  <c r="D70" i="72"/>
  <c r="X29" i="72"/>
  <c r="X67" i="72"/>
  <c r="E32" i="71"/>
  <c r="E32" i="79"/>
  <c r="N15" i="73"/>
  <c r="D40" i="76"/>
  <c r="W19" i="82"/>
  <c r="C38" i="71"/>
  <c r="C38" i="79"/>
  <c r="W37" i="82"/>
  <c r="C47" i="71"/>
  <c r="C47" i="79"/>
  <c r="U18" i="72"/>
  <c r="U22" i="72"/>
  <c r="D57" i="72"/>
  <c r="D71" i="72"/>
  <c r="C8" i="75"/>
  <c r="W5" i="82"/>
  <c r="C31" i="71"/>
  <c r="C31" i="79"/>
  <c r="S21" i="73"/>
  <c r="E46" i="76"/>
  <c r="H23" i="77"/>
  <c r="J23" i="77"/>
  <c r="R29" i="72"/>
  <c r="R67" i="72"/>
  <c r="E45" i="71"/>
  <c r="E45" i="79"/>
  <c r="H68" i="72"/>
  <c r="S16" i="73"/>
  <c r="E41" i="76"/>
  <c r="E43" i="71"/>
  <c r="E43" i="79"/>
  <c r="AX33" i="73"/>
  <c r="T69" i="72"/>
  <c r="AO18" i="72"/>
  <c r="AO22" i="72"/>
  <c r="G33" i="73"/>
  <c r="H20" i="77"/>
  <c r="J20" i="77"/>
  <c r="AF18" i="72"/>
  <c r="AF22" i="72"/>
  <c r="AF66" i="72"/>
  <c r="E48" i="82"/>
  <c r="E49" i="82"/>
  <c r="L42" i="72"/>
  <c r="L70" i="72"/>
  <c r="N18" i="72"/>
  <c r="N22" i="72"/>
  <c r="N66" i="72"/>
  <c r="K18" i="72"/>
  <c r="K22" i="72"/>
  <c r="I49" i="82"/>
  <c r="AT69" i="72"/>
  <c r="AP11" i="82"/>
  <c r="D69" i="72"/>
  <c r="AP7" i="82"/>
  <c r="AB68" i="72"/>
  <c r="B14" i="77"/>
  <c r="D14" i="77"/>
  <c r="H19" i="73"/>
  <c r="L72" i="72"/>
  <c r="L29" i="72"/>
  <c r="L67" i="72"/>
  <c r="AF45" i="82"/>
  <c r="AV33" i="73"/>
  <c r="E51" i="71"/>
  <c r="E51" i="79"/>
  <c r="R42" i="72"/>
  <c r="R70" i="72"/>
  <c r="R5" i="82"/>
  <c r="T5" i="82"/>
  <c r="S30" i="73"/>
  <c r="E55" i="76"/>
  <c r="P72" i="72"/>
  <c r="H28" i="73"/>
  <c r="B23" i="77"/>
  <c r="D23" i="77"/>
  <c r="N13" i="73"/>
  <c r="D38" i="76"/>
  <c r="J42" i="72"/>
  <c r="J70" i="72"/>
  <c r="AH29" i="72"/>
  <c r="AH67" i="72"/>
  <c r="T72" i="72"/>
  <c r="R36" i="82"/>
  <c r="T36" i="82"/>
  <c r="AJ49" i="82"/>
  <c r="G49" i="82"/>
  <c r="AL69" i="72"/>
  <c r="F57" i="72"/>
  <c r="F71" i="72"/>
  <c r="V18" i="72"/>
  <c r="V22" i="72"/>
  <c r="V66" i="72"/>
  <c r="AT57" i="72"/>
  <c r="AT71" i="72"/>
  <c r="AJ18" i="72"/>
  <c r="AJ22" i="72"/>
  <c r="AJ66" i="72"/>
  <c r="N42" i="72"/>
  <c r="N70" i="72"/>
  <c r="J48" i="82"/>
  <c r="C9" i="75"/>
  <c r="E20" i="77"/>
  <c r="G20" i="77"/>
  <c r="R39" i="82"/>
  <c r="T39" i="82"/>
  <c r="I18" i="73"/>
  <c r="AL29" i="72"/>
  <c r="AL67" i="72"/>
  <c r="R46" i="82"/>
  <c r="T46" i="82"/>
  <c r="AD49" i="82"/>
  <c r="AF42" i="72"/>
  <c r="AF70" i="72"/>
  <c r="T68" i="72"/>
  <c r="V42" i="72"/>
  <c r="V70" i="72"/>
  <c r="AL68" i="72"/>
  <c r="P57" i="72"/>
  <c r="P71" i="72"/>
  <c r="AF29" i="72"/>
  <c r="AF67" i="72"/>
  <c r="N22" i="73"/>
  <c r="D47" i="76"/>
  <c r="L68" i="72"/>
  <c r="H14" i="77"/>
  <c r="J14" i="77"/>
  <c r="W43" i="82"/>
  <c r="C50" i="71"/>
  <c r="C50" i="79"/>
  <c r="AT42" i="72"/>
  <c r="AT70" i="72"/>
  <c r="S18" i="72"/>
  <c r="S22" i="72"/>
  <c r="N11" i="73"/>
  <c r="D36" i="76"/>
  <c r="AU18" i="72"/>
  <c r="AU22" i="72"/>
  <c r="E11" i="77"/>
  <c r="G11" i="77"/>
  <c r="AD68" i="72"/>
  <c r="B20" i="77"/>
  <c r="D20" i="77"/>
  <c r="H25" i="73"/>
  <c r="W31" i="82"/>
  <c r="C44" i="71"/>
  <c r="C44" i="79"/>
  <c r="AY33" i="73"/>
  <c r="I31" i="73"/>
  <c r="AF33" i="73"/>
  <c r="I23" i="73"/>
  <c r="R19" i="82"/>
  <c r="T19" i="82"/>
  <c r="AN49" i="82"/>
  <c r="I19" i="73"/>
  <c r="L33" i="73"/>
  <c r="R43" i="82"/>
  <c r="T43" i="82"/>
  <c r="C13" i="75"/>
  <c r="N17" i="73"/>
  <c r="D42" i="76"/>
  <c r="H18" i="77"/>
  <c r="J18" i="77"/>
  <c r="R22" i="82"/>
  <c r="T22" i="82"/>
  <c r="C22" i="75"/>
  <c r="H72" i="72"/>
  <c r="R15" i="82"/>
  <c r="T15" i="82"/>
  <c r="AN72" i="72"/>
  <c r="AA33" i="73"/>
  <c r="F29" i="72"/>
  <c r="F67" i="72"/>
  <c r="N10" i="73"/>
  <c r="K33" i="73"/>
  <c r="I18" i="72"/>
  <c r="I22" i="72"/>
  <c r="E39" i="71"/>
  <c r="E39" i="79"/>
  <c r="E15" i="77"/>
  <c r="G15" i="77"/>
  <c r="E24" i="77"/>
  <c r="G24" i="77"/>
  <c r="E19" i="77"/>
  <c r="G19" i="77"/>
  <c r="AB49" i="82"/>
  <c r="N24" i="73"/>
  <c r="D49" i="76"/>
  <c r="V69" i="72"/>
  <c r="N32" i="73"/>
  <c r="D57" i="76"/>
  <c r="H11" i="77"/>
  <c r="J11" i="77"/>
  <c r="AB33" i="73"/>
  <c r="AF19" i="82"/>
  <c r="Q33" i="73"/>
  <c r="H18" i="72"/>
  <c r="H22" i="72"/>
  <c r="H66" i="72"/>
  <c r="AP29" i="82"/>
  <c r="AD33" i="73"/>
  <c r="AV29" i="72"/>
  <c r="AV67" i="72"/>
  <c r="Z42" i="72"/>
  <c r="Z70" i="72"/>
  <c r="E50" i="71"/>
  <c r="E50" i="79"/>
  <c r="AL42" i="72"/>
  <c r="AL70" i="72"/>
  <c r="AF9" i="82"/>
  <c r="C20" i="75"/>
  <c r="AF29" i="82"/>
  <c r="W3" i="82"/>
  <c r="U49" i="82"/>
  <c r="R33" i="73"/>
  <c r="G48" i="82"/>
  <c r="Y18" i="72"/>
  <c r="Y22" i="72"/>
  <c r="AR18" i="72"/>
  <c r="AR22" i="72"/>
  <c r="AR66" i="72"/>
  <c r="C18" i="72"/>
  <c r="C22" i="72"/>
  <c r="I17" i="73"/>
  <c r="H16" i="77"/>
  <c r="J16" i="77"/>
  <c r="W17" i="82"/>
  <c r="C37" i="71"/>
  <c r="C37" i="79"/>
  <c r="E42" i="71"/>
  <c r="E42" i="79"/>
  <c r="S20" i="73"/>
  <c r="E45" i="76"/>
  <c r="X69" i="72"/>
  <c r="E22" i="77"/>
  <c r="G22" i="77"/>
  <c r="C27" i="75"/>
  <c r="Z68" i="72"/>
  <c r="AH33" i="73"/>
  <c r="AL18" i="72"/>
  <c r="AL22" i="72"/>
  <c r="AL66" i="72"/>
  <c r="B15" i="77"/>
  <c r="D15" i="77"/>
  <c r="H20" i="73"/>
  <c r="H9" i="77"/>
  <c r="J9" i="77"/>
  <c r="P29" i="72"/>
  <c r="P67" i="72"/>
  <c r="S28" i="73"/>
  <c r="E53" i="76"/>
  <c r="AQ18" i="72"/>
  <c r="AQ22" i="72"/>
  <c r="AJ72" i="72"/>
  <c r="H27" i="77"/>
  <c r="J27" i="77"/>
  <c r="AT68" i="72"/>
  <c r="Y49" i="82"/>
  <c r="AF72" i="72"/>
  <c r="N19" i="73"/>
  <c r="D44" i="76"/>
  <c r="L69" i="72"/>
  <c r="E47" i="71"/>
  <c r="E47" i="79"/>
  <c r="I48" i="82"/>
  <c r="N26" i="73"/>
  <c r="D51" i="76"/>
  <c r="E8" i="77"/>
  <c r="G8" i="77"/>
  <c r="AR49" i="82"/>
  <c r="E30" i="71"/>
  <c r="R11" i="82"/>
  <c r="T11" i="82"/>
  <c r="M33" i="73"/>
  <c r="AE33" i="73"/>
  <c r="T42" i="72"/>
  <c r="T70" i="72"/>
  <c r="W18" i="72"/>
  <c r="W22" i="72"/>
  <c r="AR72" i="72"/>
  <c r="W47" i="82"/>
  <c r="C52" i="71"/>
  <c r="C52" i="79"/>
  <c r="AC49" i="82"/>
  <c r="R24" i="82"/>
  <c r="T24" i="82"/>
  <c r="AP25" i="82"/>
  <c r="AQ33" i="73"/>
  <c r="Z33" i="73"/>
  <c r="W33" i="82"/>
  <c r="C45" i="71"/>
  <c r="C45" i="79"/>
  <c r="I12" i="73"/>
  <c r="AJ68" i="72"/>
  <c r="R23" i="82"/>
  <c r="T23" i="82"/>
  <c r="H17" i="77"/>
  <c r="J17" i="77"/>
  <c r="I15" i="73"/>
  <c r="E16" i="77"/>
  <c r="G16" i="77"/>
  <c r="S23" i="73"/>
  <c r="E48" i="76"/>
  <c r="AH49" i="82"/>
  <c r="C59" i="71"/>
  <c r="AL72" i="72"/>
  <c r="AE18" i="72"/>
  <c r="AE22" i="72"/>
  <c r="W41" i="82"/>
  <c r="C49" i="71"/>
  <c r="AF68" i="72"/>
  <c r="AP33" i="73"/>
  <c r="H6" i="77"/>
  <c r="J6" i="77"/>
  <c r="AF31" i="82"/>
  <c r="AP35" i="82"/>
  <c r="E13" i="77"/>
  <c r="G13" i="77"/>
  <c r="AR69" i="72"/>
  <c r="S12" i="73"/>
  <c r="E37" i="76"/>
  <c r="AB42" i="72"/>
  <c r="AB70" i="72"/>
  <c r="E36" i="71"/>
  <c r="E36" i="79"/>
  <c r="B6" i="77"/>
  <c r="D6" i="77"/>
  <c r="H11" i="73"/>
  <c r="AD72" i="72"/>
  <c r="B27" i="77"/>
  <c r="D27" i="77"/>
  <c r="H32" i="73"/>
  <c r="AF69" i="72"/>
  <c r="AF25" i="82"/>
  <c r="Z49" i="82"/>
  <c r="C28" i="75"/>
  <c r="X42" i="72"/>
  <c r="X70" i="72"/>
  <c r="W25" i="82"/>
  <c r="C41" i="71"/>
  <c r="C41" i="79"/>
  <c r="N72" i="72"/>
  <c r="O48" i="82"/>
  <c r="I22" i="73"/>
  <c r="W21" i="82"/>
  <c r="C39" i="71"/>
  <c r="C39" i="79"/>
  <c r="AL33" i="73"/>
  <c r="AV42" i="72"/>
  <c r="AV70" i="72"/>
  <c r="E9" i="77"/>
  <c r="G9" i="77"/>
  <c r="E41" i="71"/>
  <c r="E41" i="79"/>
  <c r="AJ42" i="72"/>
  <c r="AJ70" i="72"/>
  <c r="AB72" i="72"/>
  <c r="S29" i="73"/>
  <c r="E54" i="76"/>
  <c r="S49" i="82"/>
  <c r="E18" i="72"/>
  <c r="E22" i="72"/>
  <c r="V57" i="72"/>
  <c r="V71" i="72"/>
  <c r="AR29" i="72"/>
  <c r="AR67" i="72"/>
  <c r="F69" i="72"/>
  <c r="C26" i="75"/>
  <c r="F49" i="82"/>
  <c r="N57" i="72"/>
  <c r="N71" i="72"/>
  <c r="I27" i="73"/>
  <c r="J49" i="82"/>
  <c r="AP17" i="82"/>
  <c r="AT29" i="72"/>
  <c r="AT67" i="72"/>
  <c r="C7" i="75"/>
  <c r="AG49" i="82"/>
  <c r="C58" i="71"/>
  <c r="AF27" i="82"/>
  <c r="AS33" i="73"/>
  <c r="AF3" i="82"/>
  <c r="X49" i="82"/>
  <c r="S18" i="73"/>
  <c r="E43" i="76"/>
  <c r="AP42" i="72"/>
  <c r="AP70" i="72"/>
  <c r="R13" i="82"/>
  <c r="T13" i="82"/>
  <c r="R68" i="72"/>
  <c r="E35" i="71"/>
  <c r="E35" i="79"/>
  <c r="I32" i="73"/>
  <c r="Z29" i="72"/>
  <c r="Z67" i="72"/>
  <c r="H69" i="72"/>
  <c r="H48" i="82"/>
  <c r="E10" i="77"/>
  <c r="G10" i="77"/>
  <c r="AF21" i="82"/>
  <c r="E6" i="77"/>
  <c r="G6" i="77"/>
  <c r="E49" i="71"/>
  <c r="E49" i="79"/>
  <c r="AT33" i="73"/>
  <c r="AF5" i="82"/>
  <c r="C19" i="75"/>
  <c r="E38" i="71"/>
  <c r="E38" i="79"/>
  <c r="X18" i="72"/>
  <c r="X22" i="72"/>
  <c r="X66" i="72"/>
  <c r="R21" i="82"/>
  <c r="T21" i="82"/>
  <c r="H18" i="73"/>
  <c r="B13" i="77"/>
  <c r="D13" i="77"/>
  <c r="C21" i="75"/>
  <c r="N23" i="73"/>
  <c r="D48" i="76"/>
  <c r="Z72" i="72"/>
  <c r="H24" i="73"/>
  <c r="B19" i="77"/>
  <c r="D19" i="77"/>
  <c r="S25" i="73"/>
  <c r="E50" i="76"/>
  <c r="V29" i="72"/>
  <c r="V67" i="72"/>
  <c r="E18" i="77"/>
  <c r="G18" i="77"/>
  <c r="P49" i="82"/>
  <c r="AV18" i="72"/>
  <c r="AV22" i="72"/>
  <c r="AV66" i="72"/>
  <c r="H13" i="73"/>
  <c r="B8" i="77"/>
  <c r="D8" i="77"/>
  <c r="X68" i="72"/>
  <c r="AF35" i="82"/>
  <c r="K49" i="82"/>
  <c r="R9" i="82"/>
  <c r="T9" i="82"/>
  <c r="C15" i="75"/>
  <c r="E26" i="77"/>
  <c r="G26" i="77"/>
  <c r="AD18" i="72"/>
  <c r="AD22" i="72"/>
  <c r="AD66" i="72"/>
  <c r="AP68" i="72"/>
  <c r="W15" i="82"/>
  <c r="C36" i="71"/>
  <c r="C36" i="79"/>
  <c r="AG18" i="72"/>
  <c r="AG22" i="72"/>
  <c r="W23" i="82"/>
  <c r="C40" i="71"/>
  <c r="C40" i="79"/>
  <c r="AD57" i="72"/>
  <c r="AD71" i="72"/>
  <c r="T18" i="72"/>
  <c r="T22" i="72"/>
  <c r="T66" i="72"/>
  <c r="N27" i="73"/>
  <c r="D52" i="76"/>
  <c r="V33" i="73"/>
  <c r="AH42" i="72"/>
  <c r="AH70" i="72"/>
  <c r="I16" i="73"/>
  <c r="AR57" i="72"/>
  <c r="AR71" i="72"/>
  <c r="S13" i="73"/>
  <c r="E38" i="76"/>
  <c r="AP41" i="82"/>
  <c r="AP13" i="82"/>
  <c r="E52" i="71"/>
  <c r="E52" i="79"/>
  <c r="AR42" i="72"/>
  <c r="AR70" i="72"/>
  <c r="C24" i="75"/>
  <c r="R27" i="82"/>
  <c r="T27" i="82"/>
  <c r="AJ69" i="72"/>
  <c r="AP3" i="82"/>
  <c r="AI49" i="82"/>
  <c r="C11" i="75"/>
  <c r="W39" i="82"/>
  <c r="C48" i="71"/>
  <c r="C48" i="79"/>
  <c r="I29" i="73"/>
  <c r="E48" i="71"/>
  <c r="E48" i="79"/>
  <c r="I14" i="73"/>
  <c r="AD29" i="72"/>
  <c r="AD67" i="72"/>
  <c r="AH68" i="72"/>
  <c r="N20" i="73"/>
  <c r="D45" i="76"/>
  <c r="W35" i="82"/>
  <c r="C46" i="71"/>
  <c r="C46" i="79"/>
  <c r="Q18" i="72"/>
  <c r="Q22" i="72"/>
  <c r="AV68" i="72"/>
  <c r="S26" i="73"/>
  <c r="E51" i="76"/>
  <c r="AN42" i="72"/>
  <c r="AN70" i="72"/>
  <c r="N14" i="73"/>
  <c r="D39" i="76"/>
  <c r="J69" i="72"/>
  <c r="AT72" i="72"/>
  <c r="AH57" i="72"/>
  <c r="AH71" i="72"/>
  <c r="S31" i="73"/>
  <c r="E56" i="76"/>
  <c r="AP37" i="82"/>
  <c r="AW33" i="73"/>
  <c r="N31" i="73"/>
  <c r="D56" i="76"/>
  <c r="R28" i="82"/>
  <c r="T28" i="82"/>
  <c r="R37" i="82"/>
  <c r="T37" i="82"/>
  <c r="D33" i="73"/>
  <c r="E5" i="77"/>
  <c r="C29" i="75"/>
  <c r="D68" i="72"/>
  <c r="Z57" i="72"/>
  <c r="Z71" i="72"/>
  <c r="H22" i="77"/>
  <c r="J22" i="77"/>
  <c r="N21" i="73"/>
  <c r="D46" i="76"/>
  <c r="N29" i="73"/>
  <c r="D54" i="76"/>
  <c r="P42" i="72"/>
  <c r="P70" i="72"/>
  <c r="AP47" i="82"/>
  <c r="AH18" i="72"/>
  <c r="AH22" i="72"/>
  <c r="AH66" i="72"/>
  <c r="R18" i="82"/>
  <c r="T18" i="82"/>
  <c r="T57" i="72"/>
  <c r="T71" i="72"/>
  <c r="AG33" i="73"/>
  <c r="R47" i="82"/>
  <c r="T47" i="82"/>
  <c r="S19" i="73"/>
  <c r="E44" i="76"/>
  <c r="N49" i="82"/>
  <c r="Q49" i="82"/>
  <c r="B24" i="77"/>
  <c r="D24" i="77"/>
  <c r="H29" i="73"/>
  <c r="C18" i="75"/>
  <c r="AV72" i="72"/>
  <c r="AF17" i="82"/>
  <c r="B7" i="77"/>
  <c r="D7" i="77"/>
  <c r="H12" i="73"/>
  <c r="K48" i="82"/>
  <c r="N30" i="73"/>
  <c r="D55" i="76"/>
  <c r="L48" i="82"/>
  <c r="AA49" i="82"/>
  <c r="AP27" i="82"/>
  <c r="AP31" i="82"/>
  <c r="AD69" i="72"/>
  <c r="H5" i="77"/>
  <c r="F33" i="73"/>
  <c r="R25" i="82"/>
  <c r="T25" i="82"/>
  <c r="T29" i="72"/>
  <c r="T67" i="72"/>
  <c r="H14" i="73"/>
  <c r="B9" i="77"/>
  <c r="D9" i="77"/>
  <c r="D48" i="82"/>
  <c r="R2" i="82"/>
  <c r="B21" i="77"/>
  <c r="D21" i="77"/>
  <c r="H26" i="73"/>
  <c r="J18" i="72"/>
  <c r="J22" i="72"/>
  <c r="J66" i="72"/>
  <c r="X57" i="72"/>
  <c r="X71" i="72"/>
  <c r="E14" i="77"/>
  <c r="G14" i="77"/>
  <c r="H7" i="77"/>
  <c r="J7" i="77"/>
  <c r="N69" i="72"/>
  <c r="R57" i="72"/>
  <c r="R71" i="72"/>
  <c r="W45" i="82"/>
  <c r="C51" i="71"/>
  <c r="C51" i="79"/>
  <c r="AA18" i="72"/>
  <c r="AA22" i="72"/>
  <c r="E37" i="71"/>
  <c r="E37" i="79"/>
  <c r="AN57" i="72"/>
  <c r="AN71" i="72"/>
  <c r="AF47" i="82"/>
  <c r="B61" i="71"/>
  <c r="R14" i="82"/>
  <c r="T14" i="82"/>
  <c r="AF13" i="82"/>
  <c r="H15" i="77"/>
  <c r="J15" i="77"/>
  <c r="F42" i="72"/>
  <c r="F70" i="72"/>
  <c r="S24" i="73"/>
  <c r="E49" i="76"/>
  <c r="E40" i="71"/>
  <c r="E40" i="79"/>
  <c r="AD42" i="72"/>
  <c r="AD70" i="72"/>
  <c r="H24" i="77"/>
  <c r="J24" i="77"/>
  <c r="E34" i="71"/>
  <c r="E34" i="79"/>
  <c r="R40" i="82"/>
  <c r="T40" i="82"/>
  <c r="B22" i="77"/>
  <c r="D22" i="77"/>
  <c r="H27" i="73"/>
  <c r="AP9" i="82"/>
  <c r="AB69" i="72"/>
  <c r="Q48" i="82"/>
  <c r="F72" i="72"/>
  <c r="X72" i="72"/>
  <c r="AP21" i="82"/>
  <c r="R38" i="82"/>
  <c r="T38" i="82"/>
  <c r="E23" i="77"/>
  <c r="G23" i="77"/>
  <c r="AP69" i="72"/>
  <c r="R18" i="72"/>
  <c r="R22" i="72"/>
  <c r="R66" i="72"/>
  <c r="J73" i="72"/>
  <c r="T73" i="72"/>
  <c r="X73" i="72"/>
  <c r="AV27" i="82"/>
  <c r="D19" i="75"/>
  <c r="B42" i="71"/>
  <c r="E83" i="76"/>
  <c r="E111" i="76"/>
  <c r="BB22" i="73"/>
  <c r="CA22" i="73"/>
  <c r="C19" i="74"/>
  <c r="C47" i="76"/>
  <c r="E21" i="75"/>
  <c r="AQ31" i="82"/>
  <c r="D44" i="71"/>
  <c r="D44" i="79"/>
  <c r="E105" i="76"/>
  <c r="E77" i="76"/>
  <c r="D95" i="76"/>
  <c r="D67" i="76"/>
  <c r="D97" i="76"/>
  <c r="D69" i="76"/>
  <c r="D72" i="76"/>
  <c r="D100" i="76"/>
  <c r="BB28" i="73"/>
  <c r="CA28" i="73"/>
  <c r="C25" i="74"/>
  <c r="C53" i="76"/>
  <c r="AV33" i="82"/>
  <c r="B45" i="71"/>
  <c r="D22" i="75"/>
  <c r="L73" i="72"/>
  <c r="AQ47" i="82"/>
  <c r="D52" i="71"/>
  <c r="D52" i="79"/>
  <c r="E29" i="75"/>
  <c r="H28" i="77"/>
  <c r="J28" i="77"/>
  <c r="J5" i="77"/>
  <c r="E80" i="76"/>
  <c r="E108" i="76"/>
  <c r="D74" i="76"/>
  <c r="D102" i="76"/>
  <c r="B33" i="71"/>
  <c r="AV9" i="82"/>
  <c r="D10" i="75"/>
  <c r="E100" i="76"/>
  <c r="E72" i="76"/>
  <c r="AQ27" i="82"/>
  <c r="D42" i="71"/>
  <c r="D42" i="79"/>
  <c r="E19" i="75"/>
  <c r="E74" i="76"/>
  <c r="E102" i="76"/>
  <c r="BB17" i="73"/>
  <c r="CA17" i="73"/>
  <c r="C14" i="74"/>
  <c r="C42" i="76"/>
  <c r="AQ29" i="82"/>
  <c r="D43" i="71"/>
  <c r="D43" i="79"/>
  <c r="E20" i="75"/>
  <c r="D78" i="76"/>
  <c r="D106" i="76"/>
  <c r="N33" i="73"/>
  <c r="D35" i="76"/>
  <c r="D13" i="75"/>
  <c r="B36" i="71"/>
  <c r="AV15" i="82"/>
  <c r="BB23" i="73"/>
  <c r="CA23" i="73"/>
  <c r="C20" i="74"/>
  <c r="C48" i="76"/>
  <c r="D76" i="76"/>
  <c r="D104" i="76"/>
  <c r="AJ73" i="72"/>
  <c r="B31" i="71"/>
  <c r="D8" i="75"/>
  <c r="AV5" i="82"/>
  <c r="E28" i="75"/>
  <c r="AQ45" i="82"/>
  <c r="D51" i="71"/>
  <c r="D51" i="79"/>
  <c r="N73" i="72"/>
  <c r="AF73" i="72"/>
  <c r="E75" i="76"/>
  <c r="E103" i="76"/>
  <c r="B56" i="71"/>
  <c r="B59" i="71"/>
  <c r="B58" i="71"/>
  <c r="B60" i="71"/>
  <c r="D34" i="75"/>
  <c r="Z73" i="72"/>
  <c r="E96" i="76"/>
  <c r="E68" i="76"/>
  <c r="E13" i="75"/>
  <c r="AQ15" i="82"/>
  <c r="D36" i="71"/>
  <c r="D36" i="79"/>
  <c r="D28" i="75"/>
  <c r="F28" i="75"/>
  <c r="AV45" i="82"/>
  <c r="B51" i="71"/>
  <c r="C46" i="76"/>
  <c r="BB21" i="73"/>
  <c r="CA21" i="73"/>
  <c r="C18" i="74"/>
  <c r="E97" i="76"/>
  <c r="E69" i="76"/>
  <c r="C55" i="76"/>
  <c r="BB30" i="73"/>
  <c r="CA30" i="73"/>
  <c r="C27" i="74"/>
  <c r="D20" i="75"/>
  <c r="F20" i="75"/>
  <c r="B43" i="71"/>
  <c r="AV29" i="82"/>
  <c r="AP73" i="72"/>
  <c r="AN73" i="72"/>
  <c r="E104" i="76"/>
  <c r="E76" i="76"/>
  <c r="B49" i="71"/>
  <c r="D26" i="75"/>
  <c r="AV41" i="82"/>
  <c r="H33" i="73"/>
  <c r="B32" i="71"/>
  <c r="D9" i="75"/>
  <c r="AV7" i="82"/>
  <c r="F73" i="72"/>
  <c r="T3" i="82"/>
  <c r="R49" i="82"/>
  <c r="T49" i="82"/>
  <c r="C56" i="71"/>
  <c r="D113" i="76"/>
  <c r="D85" i="76"/>
  <c r="C39" i="76"/>
  <c r="BB14" i="73"/>
  <c r="CA14" i="73"/>
  <c r="C11" i="74"/>
  <c r="E94" i="76"/>
  <c r="E66" i="76"/>
  <c r="B50" i="71"/>
  <c r="D27" i="75"/>
  <c r="AV43" i="82"/>
  <c r="D25" i="75"/>
  <c r="AV39" i="82"/>
  <c r="B48" i="71"/>
  <c r="E84" i="76"/>
  <c r="E112" i="76"/>
  <c r="E70" i="76"/>
  <c r="E98" i="76"/>
  <c r="AT73" i="72"/>
  <c r="E93" i="76"/>
  <c r="E65" i="76"/>
  <c r="D107" i="76"/>
  <c r="D79" i="76"/>
  <c r="R73" i="72"/>
  <c r="E12" i="75"/>
  <c r="AQ13" i="82"/>
  <c r="D35" i="71"/>
  <c r="D35" i="79"/>
  <c r="T2" i="82"/>
  <c r="R48" i="82"/>
  <c r="T48" i="82"/>
  <c r="E73" i="76"/>
  <c r="E101" i="76"/>
  <c r="D83" i="76"/>
  <c r="D111" i="76"/>
  <c r="AV37" i="82"/>
  <c r="B47" i="71"/>
  <c r="D24" i="75"/>
  <c r="C54" i="76"/>
  <c r="BB29" i="73"/>
  <c r="CA29" i="73"/>
  <c r="C26" i="74"/>
  <c r="AP49" i="82"/>
  <c r="C61" i="71"/>
  <c r="D61" i="71"/>
  <c r="E67" i="76"/>
  <c r="E95" i="76"/>
  <c r="AD73" i="72"/>
  <c r="BB15" i="73"/>
  <c r="CA15" i="73"/>
  <c r="C12" i="74"/>
  <c r="C40" i="76"/>
  <c r="BB12" i="73"/>
  <c r="CA12" i="73"/>
  <c r="C9" i="74"/>
  <c r="C37" i="76"/>
  <c r="E110" i="76"/>
  <c r="E82" i="76"/>
  <c r="H73" i="72"/>
  <c r="D71" i="76"/>
  <c r="D99" i="76"/>
  <c r="C44" i="76"/>
  <c r="BB19" i="73"/>
  <c r="CA19" i="73"/>
  <c r="C16" i="74"/>
  <c r="D98" i="76"/>
  <c r="D70" i="76"/>
  <c r="C38" i="76"/>
  <c r="BB13" i="73"/>
  <c r="CA13" i="73"/>
  <c r="C10" i="74"/>
  <c r="F35" i="76"/>
  <c r="AZ33" i="73"/>
  <c r="B46" i="71"/>
  <c r="D23" i="75"/>
  <c r="AV35" i="82"/>
  <c r="D73" i="72"/>
  <c r="AV31" i="82"/>
  <c r="D21" i="75"/>
  <c r="B44" i="71"/>
  <c r="AQ41" i="82"/>
  <c r="D49" i="71"/>
  <c r="D49" i="79"/>
  <c r="E26" i="75"/>
  <c r="E25" i="75"/>
  <c r="AQ39" i="82"/>
  <c r="D48" i="71"/>
  <c r="D48" i="79"/>
  <c r="D110" i="76"/>
  <c r="D82" i="76"/>
  <c r="E81" i="76"/>
  <c r="E109" i="76"/>
  <c r="AB73" i="72"/>
  <c r="P73" i="72"/>
  <c r="AQ33" i="82"/>
  <c r="D45" i="71"/>
  <c r="D45" i="79"/>
  <c r="E22" i="75"/>
  <c r="AQ43" i="82"/>
  <c r="D50" i="71"/>
  <c r="D50" i="79"/>
  <c r="E27" i="75"/>
  <c r="D5" i="77"/>
  <c r="B28" i="77"/>
  <c r="D28" i="77"/>
  <c r="AV17" i="82"/>
  <c r="B37" i="71"/>
  <c r="D14" i="75"/>
  <c r="C50" i="76"/>
  <c r="BB25" i="73"/>
  <c r="CA25" i="73"/>
  <c r="C22" i="74"/>
  <c r="E28" i="77"/>
  <c r="G28" i="77"/>
  <c r="G5" i="77"/>
  <c r="BB16" i="73"/>
  <c r="CA16" i="73"/>
  <c r="C13" i="74"/>
  <c r="C41" i="76"/>
  <c r="C57" i="76"/>
  <c r="BB32" i="73"/>
  <c r="CA32" i="73"/>
  <c r="C29" i="74"/>
  <c r="B40" i="71"/>
  <c r="D17" i="75"/>
  <c r="AV23" i="82"/>
  <c r="E30" i="79"/>
  <c r="E53" i="71"/>
  <c r="E53" i="79"/>
  <c r="W49" i="82"/>
  <c r="C57" i="71"/>
  <c r="D57" i="71"/>
  <c r="C30" i="71"/>
  <c r="E15" i="75"/>
  <c r="AQ19" i="82"/>
  <c r="D38" i="71"/>
  <c r="D38" i="79"/>
  <c r="D15" i="75"/>
  <c r="F15" i="75"/>
  <c r="B38" i="71"/>
  <c r="AV19" i="82"/>
  <c r="E78" i="76"/>
  <c r="E106" i="76"/>
  <c r="D18" i="75"/>
  <c r="B41" i="71"/>
  <c r="AV25" i="82"/>
  <c r="D112" i="76"/>
  <c r="D84" i="76"/>
  <c r="E14" i="75"/>
  <c r="AQ17" i="82"/>
  <c r="D37" i="71"/>
  <c r="D37" i="79"/>
  <c r="D29" i="75"/>
  <c r="F29" i="75"/>
  <c r="AV47" i="82"/>
  <c r="B52" i="71"/>
  <c r="AH73" i="72"/>
  <c r="D75" i="76"/>
  <c r="D103" i="76"/>
  <c r="E85" i="76"/>
  <c r="E113" i="76"/>
  <c r="D96" i="76"/>
  <c r="D68" i="76"/>
  <c r="D81" i="76"/>
  <c r="D109" i="76"/>
  <c r="AQ35" i="82"/>
  <c r="D46" i="71"/>
  <c r="D46" i="79"/>
  <c r="E23" i="75"/>
  <c r="AV73" i="72"/>
  <c r="E107" i="76"/>
  <c r="E79" i="76"/>
  <c r="D77" i="76"/>
  <c r="D105" i="76"/>
  <c r="B39" i="71"/>
  <c r="D16" i="75"/>
  <c r="AV21" i="82"/>
  <c r="E8" i="75"/>
  <c r="AQ5" i="82"/>
  <c r="D31" i="71"/>
  <c r="D31" i="79"/>
  <c r="E16" i="75"/>
  <c r="AQ21" i="82"/>
  <c r="D39" i="71"/>
  <c r="D39" i="79"/>
  <c r="AV13" i="82"/>
  <c r="B35" i="71"/>
  <c r="D12" i="75"/>
  <c r="F12" i="75"/>
  <c r="AF49" i="82"/>
  <c r="C60" i="71"/>
  <c r="E7" i="75"/>
  <c r="AQ3" i="82"/>
  <c r="C30" i="75"/>
  <c r="C52" i="76"/>
  <c r="BB27" i="73"/>
  <c r="CA27" i="73"/>
  <c r="C24" i="74"/>
  <c r="AQ25" i="82"/>
  <c r="D41" i="71"/>
  <c r="D41" i="79"/>
  <c r="E18" i="75"/>
  <c r="AV11" i="82"/>
  <c r="D11" i="75"/>
  <c r="B34" i="71"/>
  <c r="D80" i="76"/>
  <c r="D108" i="76"/>
  <c r="D73" i="76"/>
  <c r="D101" i="76"/>
  <c r="AL73" i="72"/>
  <c r="AR73" i="72"/>
  <c r="AQ9" i="82"/>
  <c r="D33" i="71"/>
  <c r="D33" i="79"/>
  <c r="E10" i="75"/>
  <c r="D86" i="76"/>
  <c r="D114" i="76"/>
  <c r="C56" i="76"/>
  <c r="BB31" i="73"/>
  <c r="CA31" i="73"/>
  <c r="C28" i="74"/>
  <c r="D65" i="76"/>
  <c r="D93" i="76"/>
  <c r="BB18" i="73"/>
  <c r="CA18" i="73"/>
  <c r="C15" i="74"/>
  <c r="C43" i="76"/>
  <c r="V73" i="72"/>
  <c r="E86" i="76"/>
  <c r="E114" i="76"/>
  <c r="C35" i="76"/>
  <c r="I33" i="73"/>
  <c r="BB10" i="73"/>
  <c r="D66" i="76"/>
  <c r="D94" i="76"/>
  <c r="C45" i="76"/>
  <c r="BB20" i="73"/>
  <c r="CA20" i="73"/>
  <c r="C17" i="74"/>
  <c r="E17" i="75"/>
  <c r="AQ23" i="82"/>
  <c r="D40" i="71"/>
  <c r="D40" i="79"/>
  <c r="AQ11" i="82"/>
  <c r="D34" i="71"/>
  <c r="D34" i="79"/>
  <c r="E11" i="75"/>
  <c r="BB24" i="73"/>
  <c r="CA24" i="73"/>
  <c r="C21" i="74"/>
  <c r="C49" i="76"/>
  <c r="C51" i="76"/>
  <c r="BB26" i="73"/>
  <c r="CA26" i="73"/>
  <c r="C23" i="74"/>
  <c r="AQ37" i="82"/>
  <c r="D47" i="71"/>
  <c r="D47" i="79"/>
  <c r="E24" i="75"/>
  <c r="C36" i="76"/>
  <c r="BB11" i="73"/>
  <c r="CA11" i="73"/>
  <c r="C8" i="74"/>
  <c r="E35" i="76"/>
  <c r="S33" i="73"/>
  <c r="E71" i="76"/>
  <c r="E99" i="76"/>
  <c r="E9" i="75"/>
  <c r="AQ7" i="82"/>
  <c r="D32" i="71"/>
  <c r="D32" i="79"/>
  <c r="F21" i="75"/>
  <c r="F22" i="75"/>
  <c r="F9" i="75"/>
  <c r="F18" i="75"/>
  <c r="F27" i="75"/>
  <c r="F26" i="75"/>
  <c r="F24" i="75"/>
  <c r="F13" i="75"/>
  <c r="F8" i="75"/>
  <c r="F17" i="75"/>
  <c r="F11" i="75"/>
  <c r="F14" i="75"/>
  <c r="F23" i="75"/>
  <c r="F25" i="75"/>
  <c r="C64" i="76"/>
  <c r="H35" i="76"/>
  <c r="C92" i="76"/>
  <c r="C58" i="76"/>
  <c r="AQ49" i="82"/>
  <c r="D30" i="71"/>
  <c r="F39" i="71"/>
  <c r="B39" i="79"/>
  <c r="H41" i="76"/>
  <c r="H98" i="76"/>
  <c r="C98" i="76"/>
  <c r="C70" i="76"/>
  <c r="H70" i="76"/>
  <c r="B37" i="79"/>
  <c r="F37" i="71"/>
  <c r="D12" i="74"/>
  <c r="E12" i="74"/>
  <c r="C96" i="76"/>
  <c r="H39" i="76"/>
  <c r="H96" i="76"/>
  <c r="C68" i="76"/>
  <c r="H68" i="76"/>
  <c r="B43" i="79"/>
  <c r="F43" i="71"/>
  <c r="B51" i="79"/>
  <c r="F51" i="71"/>
  <c r="C82" i="76"/>
  <c r="H82" i="76"/>
  <c r="H53" i="76"/>
  <c r="H110" i="76"/>
  <c r="C110" i="76"/>
  <c r="D8" i="74"/>
  <c r="E8" i="74"/>
  <c r="D21" i="74"/>
  <c r="E21" i="74"/>
  <c r="H43" i="76"/>
  <c r="H100" i="76"/>
  <c r="C100" i="76"/>
  <c r="C72" i="76"/>
  <c r="H72" i="76"/>
  <c r="D28" i="74"/>
  <c r="E28" i="74"/>
  <c r="C81" i="76"/>
  <c r="H81" i="76"/>
  <c r="H52" i="76"/>
  <c r="H109" i="76"/>
  <c r="C109" i="76"/>
  <c r="E30" i="75"/>
  <c r="B40" i="79"/>
  <c r="F40" i="71"/>
  <c r="D13" i="74"/>
  <c r="E13" i="74"/>
  <c r="D22" i="74"/>
  <c r="E22" i="74"/>
  <c r="F46" i="71"/>
  <c r="B46" i="79"/>
  <c r="C67" i="76"/>
  <c r="H67" i="76"/>
  <c r="H38" i="76"/>
  <c r="H95" i="76"/>
  <c r="C95" i="76"/>
  <c r="D16" i="74"/>
  <c r="E16" i="74"/>
  <c r="C94" i="76"/>
  <c r="H37" i="76"/>
  <c r="H94" i="76"/>
  <c r="C66" i="76"/>
  <c r="H66" i="76"/>
  <c r="F47" i="71"/>
  <c r="B47" i="79"/>
  <c r="AV3" i="82"/>
  <c r="AV49" i="82"/>
  <c r="D7" i="75"/>
  <c r="B30" i="71"/>
  <c r="B32" i="79"/>
  <c r="F32" i="71"/>
  <c r="E60" i="71"/>
  <c r="D60" i="71"/>
  <c r="F31" i="71"/>
  <c r="B31" i="79"/>
  <c r="C77" i="76"/>
  <c r="H77" i="76"/>
  <c r="H48" i="76"/>
  <c r="H105" i="76"/>
  <c r="C105" i="76"/>
  <c r="D14" i="74"/>
  <c r="E14" i="74"/>
  <c r="F10" i="75"/>
  <c r="B45" i="79"/>
  <c r="F45" i="71"/>
  <c r="E25" i="74"/>
  <c r="D25" i="74"/>
  <c r="E19" i="74"/>
  <c r="D19" i="74"/>
  <c r="B42" i="79"/>
  <c r="F42" i="71"/>
  <c r="E58" i="76"/>
  <c r="E92" i="76"/>
  <c r="E64" i="76"/>
  <c r="E87" i="76"/>
  <c r="C78" i="76"/>
  <c r="H78" i="76"/>
  <c r="H49" i="76"/>
  <c r="H106" i="76"/>
  <c r="C106" i="76"/>
  <c r="E10" i="74"/>
  <c r="D10" i="74"/>
  <c r="C62" i="71"/>
  <c r="B62" i="71"/>
  <c r="D56" i="71"/>
  <c r="E56" i="71"/>
  <c r="F36" i="71"/>
  <c r="B36" i="79"/>
  <c r="C71" i="76"/>
  <c r="H71" i="76"/>
  <c r="H42" i="76"/>
  <c r="H99" i="76"/>
  <c r="C99" i="76"/>
  <c r="C104" i="76"/>
  <c r="C76" i="76"/>
  <c r="H76" i="76"/>
  <c r="H47" i="76"/>
  <c r="H104" i="76"/>
  <c r="C93" i="76"/>
  <c r="H36" i="76"/>
  <c r="H93" i="76"/>
  <c r="C65" i="76"/>
  <c r="H65" i="76"/>
  <c r="E23" i="74"/>
  <c r="D23" i="74"/>
  <c r="E17" i="74"/>
  <c r="D17" i="74"/>
  <c r="CA10" i="73"/>
  <c r="BB33" i="73"/>
  <c r="D15" i="74"/>
  <c r="E15" i="74"/>
  <c r="C113" i="76"/>
  <c r="C85" i="76"/>
  <c r="H85" i="76"/>
  <c r="H56" i="76"/>
  <c r="H113" i="76"/>
  <c r="F52" i="71"/>
  <c r="B52" i="79"/>
  <c r="F41" i="71"/>
  <c r="B41" i="79"/>
  <c r="D29" i="74"/>
  <c r="E29" i="74"/>
  <c r="H50" i="76"/>
  <c r="H107" i="76"/>
  <c r="C107" i="76"/>
  <c r="C79" i="76"/>
  <c r="H79" i="76"/>
  <c r="C73" i="76"/>
  <c r="H73" i="76"/>
  <c r="H44" i="76"/>
  <c r="H101" i="76"/>
  <c r="C101" i="76"/>
  <c r="E9" i="74"/>
  <c r="D9" i="74"/>
  <c r="E26" i="74"/>
  <c r="D26" i="74"/>
  <c r="F48" i="71"/>
  <c r="B48" i="79"/>
  <c r="B49" i="79"/>
  <c r="F49" i="71"/>
  <c r="E27" i="74"/>
  <c r="D27" i="74"/>
  <c r="D18" i="74"/>
  <c r="E18" i="74"/>
  <c r="E58" i="71"/>
  <c r="D58" i="71"/>
  <c r="D20" i="74"/>
  <c r="E20" i="74"/>
  <c r="D64" i="76"/>
  <c r="D87" i="76"/>
  <c r="D92" i="76"/>
  <c r="D58" i="76"/>
  <c r="F19" i="75"/>
  <c r="D24" i="74"/>
  <c r="E24" i="74"/>
  <c r="B35" i="79"/>
  <c r="F35" i="71"/>
  <c r="C80" i="76"/>
  <c r="H80" i="76"/>
  <c r="H51" i="76"/>
  <c r="H108" i="76"/>
  <c r="C108" i="76"/>
  <c r="C102" i="76"/>
  <c r="H45" i="76"/>
  <c r="H102" i="76"/>
  <c r="C74" i="76"/>
  <c r="H74" i="76"/>
  <c r="B34" i="79"/>
  <c r="F34" i="71"/>
  <c r="F16" i="75"/>
  <c r="B38" i="79"/>
  <c r="F38" i="71"/>
  <c r="C30" i="79"/>
  <c r="C53" i="71"/>
  <c r="C53" i="79"/>
  <c r="C114" i="76"/>
  <c r="H57" i="76"/>
  <c r="H114" i="76"/>
  <c r="C86" i="76"/>
  <c r="H86" i="76"/>
  <c r="B44" i="79"/>
  <c r="F44" i="71"/>
  <c r="F92" i="76"/>
  <c r="F64" i="76"/>
  <c r="F87" i="76"/>
  <c r="F58" i="76"/>
  <c r="F115" i="76"/>
  <c r="C69" i="76"/>
  <c r="H69" i="76"/>
  <c r="C97" i="76"/>
  <c r="H40" i="76"/>
  <c r="H97" i="76"/>
  <c r="C83" i="76"/>
  <c r="H83" i="76"/>
  <c r="C111" i="76"/>
  <c r="H54" i="76"/>
  <c r="H111" i="76"/>
  <c r="B50" i="79"/>
  <c r="F50" i="71"/>
  <c r="E11" i="74"/>
  <c r="D11" i="74"/>
  <c r="E61" i="71"/>
  <c r="C84" i="76"/>
  <c r="H84" i="76"/>
  <c r="H55" i="76"/>
  <c r="H112" i="76"/>
  <c r="C112" i="76"/>
  <c r="C75" i="76"/>
  <c r="H75" i="76"/>
  <c r="H46" i="76"/>
  <c r="H103" i="76"/>
  <c r="C103" i="76"/>
  <c r="E59" i="71"/>
  <c r="D59" i="71"/>
  <c r="F33" i="71"/>
  <c r="B33" i="79"/>
  <c r="E57" i="71"/>
  <c r="D115" i="76"/>
  <c r="F41" i="79"/>
  <c r="C14" i="79"/>
  <c r="D14" i="79"/>
  <c r="F36" i="79"/>
  <c r="C9" i="79"/>
  <c r="D9" i="79"/>
  <c r="F43" i="79"/>
  <c r="C16" i="79"/>
  <c r="D16" i="79"/>
  <c r="C115" i="76"/>
  <c r="F44" i="79"/>
  <c r="C17" i="79"/>
  <c r="D17" i="79"/>
  <c r="C7" i="74"/>
  <c r="CA33" i="73"/>
  <c r="E62" i="71"/>
  <c r="F42" i="79"/>
  <c r="C15" i="79"/>
  <c r="D15" i="79"/>
  <c r="F30" i="71"/>
  <c r="B53" i="71"/>
  <c r="B53" i="79"/>
  <c r="B30" i="79"/>
  <c r="C20" i="79"/>
  <c r="D20" i="79"/>
  <c r="F47" i="79"/>
  <c r="F39" i="79"/>
  <c r="C12" i="79"/>
  <c r="D12" i="79"/>
  <c r="F38" i="79"/>
  <c r="C11" i="79"/>
  <c r="D11" i="79"/>
  <c r="E115" i="76"/>
  <c r="C4" i="79"/>
  <c r="D4" i="79"/>
  <c r="F31" i="79"/>
  <c r="F40" i="79"/>
  <c r="C13" i="79"/>
  <c r="D13" i="79"/>
  <c r="C6" i="79"/>
  <c r="D6" i="79"/>
  <c r="F33" i="79"/>
  <c r="C23" i="79"/>
  <c r="D23" i="79"/>
  <c r="F50" i="79"/>
  <c r="F48" i="79"/>
  <c r="C21" i="79"/>
  <c r="D21" i="79"/>
  <c r="C25" i="79"/>
  <c r="D25" i="79"/>
  <c r="F52" i="79"/>
  <c r="D30" i="75"/>
  <c r="F7" i="75"/>
  <c r="F30" i="75"/>
  <c r="D32" i="75"/>
  <c r="D36" i="75"/>
  <c r="F51" i="79"/>
  <c r="C24" i="79"/>
  <c r="D24" i="79"/>
  <c r="D53" i="71"/>
  <c r="D53" i="79"/>
  <c r="D30" i="79"/>
  <c r="H92" i="76"/>
  <c r="H58" i="76"/>
  <c r="F34" i="79"/>
  <c r="C7" i="79"/>
  <c r="D7" i="79"/>
  <c r="C8" i="79"/>
  <c r="D8" i="79"/>
  <c r="F35" i="79"/>
  <c r="C22" i="79"/>
  <c r="D22" i="79"/>
  <c r="F49" i="79"/>
  <c r="D62" i="71"/>
  <c r="C18" i="79"/>
  <c r="D18" i="79"/>
  <c r="F45" i="79"/>
  <c r="F32" i="79"/>
  <c r="C5" i="79"/>
  <c r="D5" i="79"/>
  <c r="F46" i="79"/>
  <c r="C19" i="79"/>
  <c r="D19" i="79"/>
  <c r="F37" i="79"/>
  <c r="C10" i="79"/>
  <c r="D10" i="79"/>
  <c r="C87" i="76"/>
  <c r="H64" i="76"/>
  <c r="H87" i="76"/>
  <c r="F59" i="76"/>
  <c r="H115" i="76"/>
  <c r="G59" i="76"/>
  <c r="H59" i="76"/>
  <c r="F30" i="79"/>
  <c r="C3" i="79"/>
  <c r="F53" i="71"/>
  <c r="F53" i="79"/>
  <c r="C59" i="76"/>
  <c r="D59" i="76"/>
  <c r="E59" i="76"/>
  <c r="E7" i="74"/>
  <c r="D7" i="74"/>
  <c r="D30" i="74"/>
  <c r="C30" i="74"/>
  <c r="E30" i="74"/>
  <c r="D3" i="79"/>
  <c r="D26" i="79"/>
  <c r="C26" i="79"/>
</calcChain>
</file>

<file path=xl/sharedStrings.xml><?xml version="1.0" encoding="utf-8"?>
<sst xmlns="http://schemas.openxmlformats.org/spreadsheetml/2006/main" count="10261" uniqueCount="911">
  <si>
    <t>Dollar</t>
  </si>
  <si>
    <t>%</t>
  </si>
  <si>
    <t>Fair Market</t>
  </si>
  <si>
    <t>Assessed</t>
  </si>
  <si>
    <t>Market Value</t>
  </si>
  <si>
    <t>Assessed Value</t>
  </si>
  <si>
    <t>Level of</t>
  </si>
  <si>
    <t>Value</t>
  </si>
  <si>
    <t>Change</t>
  </si>
  <si>
    <t>Assessment</t>
  </si>
  <si>
    <t>AGRICULTURAL LANDS</t>
  </si>
  <si>
    <t>Acres</t>
  </si>
  <si>
    <t>LINE</t>
  </si>
  <si>
    <t>CLASSIFICATION</t>
  </si>
  <si>
    <t>B</t>
  </si>
  <si>
    <t>A</t>
  </si>
  <si>
    <t>TOTAL AG LANDS</t>
  </si>
  <si>
    <t>C</t>
  </si>
  <si>
    <t>RESIDENTIAL PERSONAL PROPERTY</t>
  </si>
  <si>
    <t>D</t>
  </si>
  <si>
    <t>INDUSTRIAL PROPERTY</t>
  </si>
  <si>
    <t>Coal Mining</t>
  </si>
  <si>
    <t>Oil &amp; Gas Extraction</t>
  </si>
  <si>
    <t>STATE ASSESSED - MINERALS</t>
  </si>
  <si>
    <t>Printing - Newspapers, Books etc.</t>
  </si>
  <si>
    <t>Vacant Industrial Land</t>
  </si>
  <si>
    <t>TOTAL INDUSTRIAL</t>
  </si>
  <si>
    <t>Food Manufacturing</t>
  </si>
  <si>
    <t>Beverage Manufacturing</t>
  </si>
  <si>
    <t>Tobacco Manufacturing</t>
  </si>
  <si>
    <t>Manufacture of Textile Mill Products</t>
  </si>
  <si>
    <t>Apparel Manufacturing</t>
  </si>
  <si>
    <t>Leather Manufacturing</t>
  </si>
  <si>
    <t>Wood Product Manufacturing</t>
  </si>
  <si>
    <t>Paper Manufacturing</t>
  </si>
  <si>
    <t>Chemical Manufacturing</t>
  </si>
  <si>
    <t>Plastic &amp; Rubber Product Manufacturing</t>
  </si>
  <si>
    <t>Non-Metallic Mineral Product Manufacturing</t>
  </si>
  <si>
    <t>Primary Metal Manufacturing</t>
  </si>
  <si>
    <t>Fabricated Metal Product Manufacturing</t>
  </si>
  <si>
    <t>Machinery Manufacturing</t>
  </si>
  <si>
    <t>Computer &amp; Electronic Product Manufacturing</t>
  </si>
  <si>
    <t>Electronic Equip, Appliance &amp; Component Manu.</t>
  </si>
  <si>
    <t>Transportation Equipment Manufacturing</t>
  </si>
  <si>
    <t>Furniture &amp; Related Product Manufacturing</t>
  </si>
  <si>
    <t>Metal Ore Mining</t>
  </si>
  <si>
    <t>Non-Metal Mining &amp; Quarrying</t>
  </si>
  <si>
    <t>Petroleum &amp; Coal Product Manufacturing</t>
  </si>
  <si>
    <t>Basic Chemical Manufacturing</t>
  </si>
  <si>
    <t>Pipeline Transportation</t>
  </si>
  <si>
    <t>Unspecified Other</t>
  </si>
  <si>
    <t>Medical Equipment &amp; Supplies Manufacturing</t>
  </si>
  <si>
    <t>Pollution Control &amp; Fire Exemptions Granted</t>
  </si>
  <si>
    <t>Value/Acre</t>
  </si>
  <si>
    <t>Manufacture of Jewelry, Silverware, Etc.</t>
  </si>
  <si>
    <t>Productive Value</t>
  </si>
  <si>
    <t>% Change</t>
  </si>
  <si>
    <t>Productive</t>
  </si>
  <si>
    <t>Value/Acre Change</t>
  </si>
  <si>
    <t>Acre Change</t>
  </si>
  <si>
    <t>AG ACREAGE</t>
  </si>
  <si>
    <t>RESIDENTIAL LAND</t>
  </si>
  <si>
    <t>COMMERCIAL LAND</t>
  </si>
  <si>
    <t>COMMERCIAL IMPROVED</t>
  </si>
  <si>
    <t>RESIDENTIAL IMPROVED</t>
  </si>
  <si>
    <t>AGRICULTRAL LAND</t>
  </si>
  <si>
    <t>STATE ASSESSED - OTHER</t>
  </si>
  <si>
    <t>COMMERCAIL PERSONAL PROPERTY</t>
  </si>
  <si>
    <t>TOTAL PERSONAL PROPERTY</t>
  </si>
  <si>
    <t>TOTAL REAL PROPERTY</t>
  </si>
  <si>
    <t>REAL PROPERTY</t>
  </si>
  <si>
    <t>PERSONAL PROPERTY</t>
  </si>
  <si>
    <t>TOTAL VALUATION</t>
  </si>
  <si>
    <t>LOCALLY ASSESSED VALUATION</t>
  </si>
  <si>
    <t>STATE ASSESSED VALUATION</t>
  </si>
  <si>
    <t>IRRIGATED</t>
  </si>
  <si>
    <t>DRY CROP</t>
  </si>
  <si>
    <t>RANGE</t>
  </si>
  <si>
    <t>TOTAL MANDATORY 6 MILL LEVY</t>
  </si>
  <si>
    <t>TOTAL SPECIAL DISTRICT TAXES</t>
  </si>
  <si>
    <t>TOTALS</t>
  </si>
  <si>
    <t>LEVY</t>
  </si>
  <si>
    <t>TAXES LEVIED</t>
  </si>
  <si>
    <t>COUNTY VALUATION:</t>
  </si>
  <si>
    <t>STATE LEVIES</t>
  </si>
  <si>
    <t>STATE GENERAL FUND</t>
  </si>
  <si>
    <t>STATE CHARITABLE INSTITUTIONS</t>
  </si>
  <si>
    <t>STATE DEBT AND INTEREST</t>
  </si>
  <si>
    <t>SCHOOL FOUNDATION PROGRAM</t>
  </si>
  <si>
    <t>TOTAL STATE LEVY &amp; TAXES</t>
  </si>
  <si>
    <t>COUNTY LEVIES</t>
  </si>
  <si>
    <t>COUNTY HOSPITAL OPERATION</t>
  </si>
  <si>
    <t>COUNTY LIBRARY OPERATION</t>
  </si>
  <si>
    <t>COUNTY FAIR OPERATION</t>
  </si>
  <si>
    <t>COUNTY MUSEUM OPERATION</t>
  </si>
  <si>
    <t>PUBLIC ASSISTANCE AND SOCIAL SERVICES</t>
  </si>
  <si>
    <t>AIRPORT OPERATION</t>
  </si>
  <si>
    <t>CIVIL DEFENSE</t>
  </si>
  <si>
    <t>COUNTY BUILDING FUND</t>
  </si>
  <si>
    <t>ROAD AND BRIDGE PURPOSES</t>
  </si>
  <si>
    <t>RECREATION PURPOSES</t>
  </si>
  <si>
    <t>PUBLIC HEALTH PURPOSES</t>
  </si>
  <si>
    <t>AGRICULTURE &amp; HOME ECONOMICS</t>
  </si>
  <si>
    <t>OTHER COUNTY GENERAL FUND</t>
  </si>
  <si>
    <t>FIRE PROTECTION</t>
  </si>
  <si>
    <t>TOTAL OPERATING LEVY &amp; TAXES (12 MILLS MAXIMUM)</t>
  </si>
  <si>
    <t>TOTAL COUNTY BONDS &amp; INTEREST LEVY &amp; TAXES</t>
  </si>
  <si>
    <t>TOTAL COUNTY LEVY &amp; TAXES (Lines 220 &amp; 225)</t>
  </si>
  <si>
    <t>SCHOOL DISTRICT LEVIES</t>
  </si>
  <si>
    <t>VALUATION:</t>
  </si>
  <si>
    <t>OPERATING LEVY (25 MILLS MANDATORY)</t>
  </si>
  <si>
    <t>BOARD OF COOPERATIVE EDUCATIONAL SERVICES (2.5 MILLS MAXIMUM)</t>
  </si>
  <si>
    <t>VOCATIONAL, TERM. CONTINUATION &amp; ADULT ED. (2.5 MILLS MAXIMUM)</t>
  </si>
  <si>
    <t>BUILDING FUND</t>
  </si>
  <si>
    <t>RECREATION (1 MILL MAXIMUM)</t>
  </si>
  <si>
    <t>BONDS &amp; INTEREST (TOTAL)</t>
  </si>
  <si>
    <t>[SCHOOL DISTRICT NUMBER]</t>
  </si>
  <si>
    <t>TOTAL SCHOOL TAXES</t>
  </si>
  <si>
    <t>MANDATORY 6 MILL COUNTY SCHOOL LEVY AND TAXES</t>
  </si>
  <si>
    <t>COMMUNITY COLLEGE OPERATIONS (4 MILLS)</t>
  </si>
  <si>
    <t>ADDITIONAL COMMUNITY COLLEGE OPERATIONS (1 MILL)</t>
  </si>
  <si>
    <t>ADDITIONAL COMMUNITY COLLEGE OPERATIONS (1- 5 MILLS, VOTER APPROVED)</t>
  </si>
  <si>
    <t>BOARD OF COOPERATIVE EDUCATIONAL SERVICES (0.5 MILL)</t>
  </si>
  <si>
    <t>MUNICIPAL LEVIES</t>
  </si>
  <si>
    <t>OPERATING (8 MILL MAXIMUM)</t>
  </si>
  <si>
    <t>SPECIAL DISTRICT LEVIES AND TAXES</t>
  </si>
  <si>
    <t>NAME OF SPECIAL DISTRICT AND TAX DISTRICT #</t>
  </si>
  <si>
    <t>VALUATION</t>
  </si>
  <si>
    <t>GRAND TOTALS</t>
  </si>
  <si>
    <t>TOTAL STATE TAXES LEVIED</t>
  </si>
  <si>
    <t>TOTAL COUNTY TAXES LEVIED</t>
  </si>
  <si>
    <t>TOTAL SCHOOL DISTRICT TAXES LEVIED</t>
  </si>
  <si>
    <t>TOTAL COMMUNITY COLLEGE TAXES LEVIED</t>
  </si>
  <si>
    <t>TOTAL MUNICIPAL TAXES LEVIED</t>
  </si>
  <si>
    <t>TOTAL SPECIAL DISTRICT TAXES LEVIED</t>
  </si>
  <si>
    <t>GRAND TOTAL</t>
  </si>
  <si>
    <t>TOTAL</t>
  </si>
  <si>
    <t>COUNTY TAXES</t>
  </si>
  <si>
    <t>MUNICIPAL TAXES</t>
  </si>
  <si>
    <t>SPECIAL DISTRICT TAXES</t>
  </si>
  <si>
    <t>Albany</t>
  </si>
  <si>
    <t>Big Horn</t>
  </si>
  <si>
    <t>Campbell</t>
  </si>
  <si>
    <t>Carbon</t>
  </si>
  <si>
    <t>Converse</t>
  </si>
  <si>
    <t>Crook</t>
  </si>
  <si>
    <t>Fremont</t>
  </si>
  <si>
    <t>Goshen</t>
  </si>
  <si>
    <t>Hot Springs</t>
  </si>
  <si>
    <t>Johnson</t>
  </si>
  <si>
    <t>Laramie</t>
  </si>
  <si>
    <t>Lincoln</t>
  </si>
  <si>
    <t>Natrona</t>
  </si>
  <si>
    <t>Niobrara</t>
  </si>
  <si>
    <t>Park</t>
  </si>
  <si>
    <t>Platte</t>
  </si>
  <si>
    <t>Sheridan</t>
  </si>
  <si>
    <t>Sublette</t>
  </si>
  <si>
    <t>Sweetwater</t>
  </si>
  <si>
    <t>Teton</t>
  </si>
  <si>
    <t>Uinta</t>
  </si>
  <si>
    <t>Washakie</t>
  </si>
  <si>
    <t>Weston</t>
  </si>
  <si>
    <t>COMMUNITY COLLEGES</t>
  </si>
  <si>
    <t>Albany Taxes</t>
  </si>
  <si>
    <t>Total County Taxes Levied</t>
  </si>
  <si>
    <t>Total Municipal Taxes Levied</t>
  </si>
  <si>
    <t>Total Foundation Program Taxes Levied</t>
  </si>
  <si>
    <t>Total Mandatory 6 Mill Taxes Levied</t>
  </si>
  <si>
    <t>Total School (K-12) Taxes Levied</t>
  </si>
  <si>
    <t>Total Community College Taxes Levied</t>
  </si>
  <si>
    <t>Total Special District Taxes Levied</t>
  </si>
  <si>
    <t>K-12 EDUCATION LEVIES</t>
  </si>
  <si>
    <t>BOARD OF COOPERATIVE EDUCATIONAL SERVICES (2.5 MILLS MAXIMUM) - Additional Operating Levy</t>
  </si>
  <si>
    <t>BOARD OF COOPERATIVE EDUCATIONAL SERVICES (2.5 MILLS MAXIMUM) - Facility Repair</t>
  </si>
  <si>
    <t>BOARD OF COOPERATIVE EDUCATIONAL SERVICES (2.5 MILLS MAXIMUM) - BOCES</t>
  </si>
  <si>
    <t>SCHOOL FOUNDATION PROGRAM (12 MILLS MANDATORY)</t>
  </si>
  <si>
    <t>COUNTY SCHOOL LEVY AND TAXES (6 MILLS MANDATORY)</t>
  </si>
  <si>
    <t>OPERATING LEVY &amp; TAXES (12 MILLS MAXIMUM)</t>
  </si>
  <si>
    <t>COUNTY BONDS &amp; INTEREST LEVY &amp; TAXES</t>
  </si>
  <si>
    <t>TOTAL SCHOOL (K-12) TAXES LEVIED</t>
  </si>
  <si>
    <t>Big Horn Taxes</t>
  </si>
  <si>
    <t>Campbell Taxes</t>
  </si>
  <si>
    <t>Carbon Taxes</t>
  </si>
  <si>
    <t>Converse Taxes</t>
  </si>
  <si>
    <t>Crook Taxes</t>
  </si>
  <si>
    <t>Fremont Taxes</t>
  </si>
  <si>
    <t>Goshen Taxes</t>
  </si>
  <si>
    <t>Hot Springs Taxes</t>
  </si>
  <si>
    <t>Johnson Taxes</t>
  </si>
  <si>
    <t>Laramie Taxes</t>
  </si>
  <si>
    <t>Lincoln Taxes</t>
  </si>
  <si>
    <t>Natrona Taxes</t>
  </si>
  <si>
    <t>Niobrara Taxes</t>
  </si>
  <si>
    <t>Park Taxes</t>
  </si>
  <si>
    <t>Platte Taxes</t>
  </si>
  <si>
    <t>Sheridan Taxes</t>
  </si>
  <si>
    <t>Sublette Taxes</t>
  </si>
  <si>
    <t>Sweetwater Taxes</t>
  </si>
  <si>
    <t>Teton Taxes</t>
  </si>
  <si>
    <t>Uinta Taxes</t>
  </si>
  <si>
    <t>Washakie Taxes</t>
  </si>
  <si>
    <t>Weston Taxes</t>
  </si>
  <si>
    <t>TOTAL MUNICIPAL TAXES</t>
  </si>
  <si>
    <t>COMMUNITY COLLEGE</t>
  </si>
  <si>
    <t>EDUCATION TAXES</t>
  </si>
  <si>
    <t>[Tax District Number]</t>
  </si>
  <si>
    <t>[Name]</t>
  </si>
  <si>
    <t>AVG LEVY</t>
  </si>
  <si>
    <t>TOTAL EDUCATION TAXES LEVIED</t>
  </si>
  <si>
    <t>COUNTY VALUATION</t>
  </si>
  <si>
    <t>MUNICIPAL VALUATION</t>
  </si>
  <si>
    <t>COUNTY</t>
  </si>
  <si>
    <t>MUNICIPAL</t>
  </si>
  <si>
    <t>FOUNDATION PROGRAM</t>
  </si>
  <si>
    <t>MANDATORY 6 MILLS</t>
  </si>
  <si>
    <t>K-12</t>
  </si>
  <si>
    <t>TAXES</t>
  </si>
  <si>
    <t>AVG MILL LEVY</t>
  </si>
  <si>
    <t>% OF TAXES LEVIED</t>
  </si>
  <si>
    <t>Property</t>
  </si>
  <si>
    <t>$ Change</t>
  </si>
  <si>
    <t>N.A.I.C.S.</t>
  </si>
  <si>
    <t>3111-3119</t>
  </si>
  <si>
    <t>3121</t>
  </si>
  <si>
    <t>3122</t>
  </si>
  <si>
    <t>3131-3149</t>
  </si>
  <si>
    <t>3151-3159</t>
  </si>
  <si>
    <t>3161-3169</t>
  </si>
  <si>
    <t>3211-3219</t>
  </si>
  <si>
    <t>3221-3222</t>
  </si>
  <si>
    <t>3231</t>
  </si>
  <si>
    <t>3252-3259</t>
  </si>
  <si>
    <t>3261-3262</t>
  </si>
  <si>
    <t>3271-3279</t>
  </si>
  <si>
    <t>3311-3315</t>
  </si>
  <si>
    <t>3321-3329</t>
  </si>
  <si>
    <t>3331-3339</t>
  </si>
  <si>
    <t>3341-3346</t>
  </si>
  <si>
    <t>3351-3359</t>
  </si>
  <si>
    <t>3361-3369</t>
  </si>
  <si>
    <t>3371-3379</t>
  </si>
  <si>
    <t>3391</t>
  </si>
  <si>
    <t>2111</t>
  </si>
  <si>
    <t>2121</t>
  </si>
  <si>
    <t>2122</t>
  </si>
  <si>
    <t>2123</t>
  </si>
  <si>
    <t>3241</t>
  </si>
  <si>
    <t>3251</t>
  </si>
  <si>
    <t>4861-4869</t>
  </si>
  <si>
    <t>"STATE</t>
  </si>
  <si>
    <t>ASSESSED"</t>
  </si>
  <si>
    <t>GRAND</t>
  </si>
  <si>
    <t>Residential</t>
  </si>
  <si>
    <t>RESIDENTIAL</t>
  </si>
  <si>
    <t>Commercial</t>
  </si>
  <si>
    <t>COMMERCIAL</t>
  </si>
  <si>
    <t>Printing</t>
  </si>
  <si>
    <t>Plastic &amp;</t>
  </si>
  <si>
    <t>Non-Metallic</t>
  </si>
  <si>
    <t>Fabricated Metal</t>
  </si>
  <si>
    <t>Computer &amp;</t>
  </si>
  <si>
    <t>Electronic Equip.</t>
  </si>
  <si>
    <t>Transportation</t>
  </si>
  <si>
    <t>Furniture &amp;</t>
  </si>
  <si>
    <t xml:space="preserve">Medical Equip. </t>
  </si>
  <si>
    <t>Manufacture</t>
  </si>
  <si>
    <t xml:space="preserve">Non-Metal </t>
  </si>
  <si>
    <t>Petroleum &amp;</t>
  </si>
  <si>
    <t>Basic</t>
  </si>
  <si>
    <t>Vacant</t>
  </si>
  <si>
    <t>LOCALLY ASSESSED</t>
  </si>
  <si>
    <t>LOCALLY</t>
  </si>
  <si>
    <t>Major</t>
  </si>
  <si>
    <t>Municipal</t>
  </si>
  <si>
    <t>Rural</t>
  </si>
  <si>
    <t xml:space="preserve">Gas </t>
  </si>
  <si>
    <t xml:space="preserve">Liquid </t>
  </si>
  <si>
    <t>Cellular</t>
  </si>
  <si>
    <t>UTILITIES,</t>
  </si>
  <si>
    <t>MINERAL</t>
  </si>
  <si>
    <t>Irrigated Land</t>
  </si>
  <si>
    <t>Dry Crop Land</t>
  </si>
  <si>
    <t>Range Land</t>
  </si>
  <si>
    <t>Personal</t>
  </si>
  <si>
    <t>LANDS, IMPS &amp;</t>
  </si>
  <si>
    <t>Food</t>
  </si>
  <si>
    <t>Beverage</t>
  </si>
  <si>
    <t>Tobacco</t>
  </si>
  <si>
    <t>Textile Mill Prod</t>
  </si>
  <si>
    <t>Apparel</t>
  </si>
  <si>
    <t>Leather</t>
  </si>
  <si>
    <t>Wood Product</t>
  </si>
  <si>
    <t>Paper</t>
  </si>
  <si>
    <t>Newspapers</t>
  </si>
  <si>
    <t>Chemical</t>
  </si>
  <si>
    <t>Rubber Prod</t>
  </si>
  <si>
    <t>Mineral Prod</t>
  </si>
  <si>
    <t>Primary Metal</t>
  </si>
  <si>
    <t>Product</t>
  </si>
  <si>
    <t>Machinery</t>
  </si>
  <si>
    <t>Electronic Prod</t>
  </si>
  <si>
    <t xml:space="preserve">Appliance </t>
  </si>
  <si>
    <t>Equipment</t>
  </si>
  <si>
    <t>Related Prod</t>
  </si>
  <si>
    <t>&amp; Supplies</t>
  </si>
  <si>
    <t>of Jewelry</t>
  </si>
  <si>
    <t>Oil &amp; Gas</t>
  </si>
  <si>
    <t>Coal</t>
  </si>
  <si>
    <t>Metal Ore</t>
  </si>
  <si>
    <t>Mining &amp;</t>
  </si>
  <si>
    <t>Coal Product</t>
  </si>
  <si>
    <t>Pipeline</t>
  </si>
  <si>
    <t>Unspecified</t>
  </si>
  <si>
    <t>Industrial</t>
  </si>
  <si>
    <t>INDUSTRIAL</t>
  </si>
  <si>
    <t>ASSESSED</t>
  </si>
  <si>
    <t>Airline</t>
  </si>
  <si>
    <t>Electric</t>
  </si>
  <si>
    <t>Gas</t>
  </si>
  <si>
    <t>Railroad</t>
  </si>
  <si>
    <t>Telephone</t>
  </si>
  <si>
    <t>Cable/</t>
  </si>
  <si>
    <t>RAILROADS</t>
  </si>
  <si>
    <t>Other</t>
  </si>
  <si>
    <t>PRODUCTION</t>
  </si>
  <si>
    <t>Valuation</t>
  </si>
  <si>
    <t>ACRES</t>
  </si>
  <si>
    <t>Lands</t>
  </si>
  <si>
    <t>Improvements</t>
  </si>
  <si>
    <t>PERSONAL PROP.</t>
  </si>
  <si>
    <t>Manufacturing</t>
  </si>
  <si>
    <t>Books etc.</t>
  </si>
  <si>
    <t>Silverware etc</t>
  </si>
  <si>
    <t>Extraction</t>
  </si>
  <si>
    <t>Mining</t>
  </si>
  <si>
    <t>Quarrying</t>
  </si>
  <si>
    <t>Land</t>
  </si>
  <si>
    <t>PROPERTY</t>
  </si>
  <si>
    <t>Companies</t>
  </si>
  <si>
    <t>Associations</t>
  </si>
  <si>
    <t>Distribution</t>
  </si>
  <si>
    <t>Satellite</t>
  </si>
  <si>
    <t>ETC.</t>
  </si>
  <si>
    <t>Oil</t>
  </si>
  <si>
    <t>Natural Gas</t>
  </si>
  <si>
    <t>Trona</t>
  </si>
  <si>
    <t>Totals</t>
  </si>
  <si>
    <t>Bentonite</t>
  </si>
  <si>
    <t>Clay</t>
  </si>
  <si>
    <t>Decorative Stone</t>
  </si>
  <si>
    <t>Feldspar</t>
  </si>
  <si>
    <t>Granite Ballast</t>
  </si>
  <si>
    <t>Gypsum</t>
  </si>
  <si>
    <t>Leonardite</t>
  </si>
  <si>
    <t>Limestone</t>
  </si>
  <si>
    <t>Moss Rock</t>
  </si>
  <si>
    <t>Sand &amp; Gravel</t>
  </si>
  <si>
    <t>Shale</t>
  </si>
  <si>
    <t>Sodium Sulphate</t>
  </si>
  <si>
    <t>Surface Coal</t>
  </si>
  <si>
    <t>Underground Coal</t>
  </si>
  <si>
    <t>Uranium</t>
  </si>
  <si>
    <t>Total</t>
  </si>
  <si>
    <t>% Change by County</t>
  </si>
  <si>
    <t>STATE</t>
  </si>
  <si>
    <t>Other Minerals</t>
  </si>
  <si>
    <t>Mobile machinery mill levy</t>
  </si>
  <si>
    <t>School</t>
  </si>
  <si>
    <t>State</t>
  </si>
  <si>
    <t>County</t>
  </si>
  <si>
    <t>District</t>
  </si>
  <si>
    <t>Taxes</t>
  </si>
  <si>
    <t>TOTAL TAXES</t>
  </si>
  <si>
    <t>"AVERAGE" LEVY</t>
  </si>
  <si>
    <t>MILLS</t>
  </si>
  <si>
    <t>Ag Lands</t>
  </si>
  <si>
    <t>Minerals</t>
  </si>
  <si>
    <t>percent of total</t>
  </si>
  <si>
    <t xml:space="preserve">CHANGE OF ASSESSED VALUATIONS BY CLASS OF PROPERTY, BY COUNTY </t>
  </si>
  <si>
    <t xml:space="preserve">PERCENTAGE CHANGE OF ASSESSED VALUATIONS BY CLASS OF PROPERTY, BY COUNTY </t>
  </si>
  <si>
    <t>ASSESSED VALUATION COMPARISON</t>
  </si>
  <si>
    <t>Irrigated</t>
  </si>
  <si>
    <t>Dry Crop</t>
  </si>
  <si>
    <t>Range</t>
  </si>
  <si>
    <t>CHANGE</t>
  </si>
  <si>
    <t>Grand Total:</t>
  </si>
  <si>
    <t>Gold</t>
  </si>
  <si>
    <t>201, 211, 216</t>
  </si>
  <si>
    <t>City of Casper</t>
  </si>
  <si>
    <t>Town of Edgerton</t>
  </si>
  <si>
    <t>Town of Evansville</t>
  </si>
  <si>
    <t>Town of Midwest</t>
  </si>
  <si>
    <t>Town of Mills</t>
  </si>
  <si>
    <t>Natrona County Weed and Pest</t>
  </si>
  <si>
    <t>City of Cheyenne</t>
  </si>
  <si>
    <t>City of Rock Springs</t>
  </si>
  <si>
    <t>City of Green River</t>
  </si>
  <si>
    <t>Town of Granger</t>
  </si>
  <si>
    <t>Town of Wamsutter</t>
  </si>
  <si>
    <t>Town of Bairoil</t>
  </si>
  <si>
    <t>Carbon County School District #1</t>
  </si>
  <si>
    <t>Carbon County School District #2</t>
  </si>
  <si>
    <t>LITTLE SNAKE RIVER MUSEUM</t>
  </si>
  <si>
    <t>READER CEMETERY</t>
  </si>
  <si>
    <t>BAGGS CEMETERY</t>
  </si>
  <si>
    <t>SAVERY L.S.R. WATER CONSERVANCY</t>
  </si>
  <si>
    <t>BAGGS SOLID WASTE DISPOSAL</t>
  </si>
  <si>
    <t>LITTLE SNAKE RIVER CONSERVATION</t>
  </si>
  <si>
    <t>LITTLE SNAKE RIVER RURAL HEALTH CARE</t>
  </si>
  <si>
    <t>RAWLINS DDA</t>
  </si>
  <si>
    <t>SARATOGA CEMETERY</t>
  </si>
  <si>
    <t>MEDICINE BOW RURAL HEALTH CARE</t>
  </si>
  <si>
    <t>MEDICINE BOW CONSERVATION</t>
  </si>
  <si>
    <t>SARATOGA ENCAMPMENT RAWLINS CONSERVATION</t>
  </si>
  <si>
    <t>UPPER PLATTE RIVER SOLID WASTE</t>
  </si>
  <si>
    <t>WEED &amp; PEST</t>
  </si>
  <si>
    <t>Niobrara County School District #1</t>
  </si>
  <si>
    <t>0150</t>
  </si>
  <si>
    <t>0151</t>
  </si>
  <si>
    <t>0152</t>
  </si>
  <si>
    <t>0153</t>
  </si>
  <si>
    <t>0154</t>
  </si>
  <si>
    <t>Lingle/Fort Laramie Conservation District</t>
  </si>
  <si>
    <t>North Platte Valley Conservation District</t>
  </si>
  <si>
    <t>South Goshen Conservation District</t>
  </si>
  <si>
    <t>Torrington Rural Fire District</t>
  </si>
  <si>
    <t>Prairie Center Rural Fire District</t>
  </si>
  <si>
    <t>Chugwater Rural Fire District</t>
  </si>
  <si>
    <t>Yoder Rural Fire District</t>
  </si>
  <si>
    <t>Veteran Rural Fire Protection District</t>
  </si>
  <si>
    <t>Hawk Springs Rural Fire District</t>
  </si>
  <si>
    <t>Huntley Rural Fire District</t>
  </si>
  <si>
    <t>Lagrange Rural Fire Protection District</t>
  </si>
  <si>
    <t>Lingle Rural Fire Protection District</t>
  </si>
  <si>
    <t>Jay Em Rural Fire District</t>
  </si>
  <si>
    <t>Fort Laramie Rural Fire District</t>
  </si>
  <si>
    <t>South Torrington Water &amp; Sewer District</t>
  </si>
  <si>
    <t>West Highway Water &amp; Sewer District</t>
  </si>
  <si>
    <t>Hawk Springs Water &amp; Sewer District</t>
  </si>
  <si>
    <t>P V Estates Improvement &amp; Service District</t>
  </si>
  <si>
    <t>Goshen County Weed &amp; Pest - general</t>
  </si>
  <si>
    <t>Goshen County Weed &amp; Pest - Leafy Spurge</t>
  </si>
  <si>
    <t>Hospital District</t>
  </si>
  <si>
    <t>SCHOOL DISTRICT NO. 1</t>
  </si>
  <si>
    <t>SCHOOL DISTRICT NO. 2</t>
  </si>
  <si>
    <t>SCHOOL DISTRICT NO. 3</t>
  </si>
  <si>
    <t>SCHOOL DISTRICT NO. 4</t>
  </si>
  <si>
    <t>BASIN</t>
  </si>
  <si>
    <t>TAX DISTRICT NO. 405 &amp; 406 - SCHOOL DISTRICT NO. 4</t>
  </si>
  <si>
    <t>BURLINGTON</t>
  </si>
  <si>
    <t>BYRON</t>
  </si>
  <si>
    <t>TAX DISTRICT NO. 103 - SCHOOL DISTRICT NO. 1</t>
  </si>
  <si>
    <t>COWLEY</t>
  </si>
  <si>
    <t>DEAVER</t>
  </si>
  <si>
    <t>TAX DISTRICT NO. 100 &amp; 104 - SCHOOL DISTRICT NO. 1</t>
  </si>
  <si>
    <t>FRANNIE</t>
  </si>
  <si>
    <t>GREYBULL</t>
  </si>
  <si>
    <t>LOVELL</t>
  </si>
  <si>
    <t>TAX DISTRICT NO. 203 &amp; 204 - SCHOOL DISTRICT NO. 2</t>
  </si>
  <si>
    <t>MANDERSON</t>
  </si>
  <si>
    <t>TAX DISTRICT NO. 404 - SCHOOL DISTRICT NO. 4</t>
  </si>
  <si>
    <t>North Big Horn County Hospital General</t>
  </si>
  <si>
    <t>North Big Horn County Hospital Additional</t>
  </si>
  <si>
    <t>South Big Horn County Hospital General</t>
  </si>
  <si>
    <t>South Big Horn County Hospital Additional</t>
  </si>
  <si>
    <t>North Big Horn County Senior Citizens</t>
  </si>
  <si>
    <t>South Big Horn County Senior Citizens</t>
  </si>
  <si>
    <t>Park County Fire #1 (Powell)</t>
  </si>
  <si>
    <t>Fire Protection District #1 (Lovell)</t>
  </si>
  <si>
    <t>Fire Protection District #2 (Basin)</t>
  </si>
  <si>
    <t>Fire Protection District #3 (Manderson)</t>
  </si>
  <si>
    <t>Big Horn County Weed &amp; Pest - Special Mgmt Programs</t>
  </si>
  <si>
    <t>Burlington Cemetery</t>
  </si>
  <si>
    <t>Byron Cemetery</t>
  </si>
  <si>
    <t>Cowley Cemetery</t>
  </si>
  <si>
    <t>Deaver - Frannie Cemetery</t>
  </si>
  <si>
    <t>Emblem Cemetery</t>
  </si>
  <si>
    <t>Hyattville Cemetery</t>
  </si>
  <si>
    <t>Lovell Cemetery</t>
  </si>
  <si>
    <t>Shoshone Conservation District</t>
  </si>
  <si>
    <t>Weed and Pest</t>
  </si>
  <si>
    <t>Town of Lusk</t>
  </si>
  <si>
    <t>Town of Manville</t>
  </si>
  <si>
    <t>Town of Van Tassell</t>
  </si>
  <si>
    <t>Soil Conservation District</t>
  </si>
  <si>
    <t>Rural Fire District</t>
  </si>
  <si>
    <t>Weed &amp; Pest District</t>
  </si>
  <si>
    <t>Special Management Program</t>
  </si>
  <si>
    <t>Senior Citizen's Service District</t>
  </si>
  <si>
    <t>Town of Thermopolis</t>
  </si>
  <si>
    <t>Town of East Thermopolis</t>
  </si>
  <si>
    <t>South Thermopolis Water &amp; Sewer District #0101</t>
  </si>
  <si>
    <t>Lucerne Water &amp; Sewer District #0102</t>
  </si>
  <si>
    <t>Red Lane Water &amp; Sewer District #0106</t>
  </si>
  <si>
    <t>Owl Creek Water District #0109</t>
  </si>
  <si>
    <t>Hot Springs County Cemetery District</t>
  </si>
  <si>
    <t>HOSPITAL DISTRICT - 100</t>
  </si>
  <si>
    <t>CEMETERY DISTRICT - 100</t>
  </si>
  <si>
    <t>WEED &amp; PEST - 100</t>
  </si>
  <si>
    <t>ROCKY POINT W &amp; S DISTRICT - 129</t>
  </si>
  <si>
    <t>ROCKY POINT W &amp; S DISTRICT - 129 (Maintenance)</t>
  </si>
  <si>
    <t>WRIGHT W &amp; S DISTRICT - 146</t>
  </si>
  <si>
    <t>Vista West 0102</t>
  </si>
  <si>
    <t>Tower Ridge Estates 0105</t>
  </si>
  <si>
    <t>Pine Haven Sewer 0107</t>
  </si>
  <si>
    <t>Crook County Natural Resource District</t>
  </si>
  <si>
    <t>Sundance Canyon Ranch 0106</t>
  </si>
  <si>
    <t>Washakie County Weed &amp; Pest</t>
  </si>
  <si>
    <t>TETON COUNTY HOSPITAL FUND</t>
  </si>
  <si>
    <t>TETON COUNTY CONSERVATION DISTRICT</t>
  </si>
  <si>
    <t>TETON VILLAGE SPECIAL FIRE DISTRICT GENERAL OBLIGATION BOND FOR FIREHOUSE</t>
  </si>
  <si>
    <t>TETON VILLAGE FIRE DISTRICT</t>
  </si>
  <si>
    <t>Town of Pinedale</t>
  </si>
  <si>
    <t>Town of Big Piney</t>
  </si>
  <si>
    <t>0950</t>
  </si>
  <si>
    <t>Town of Marbleton</t>
  </si>
  <si>
    <t>0951</t>
  </si>
  <si>
    <t>Sublette County Weed &amp; Pest (All Tax Districts)</t>
  </si>
  <si>
    <t>Sublette County Rural Health Care District (All Dists)</t>
  </si>
  <si>
    <t>High Meadow Ranch Water District (Tax Dist 0115)</t>
  </si>
  <si>
    <t xml:space="preserve">Valued at 9.5% of Productivity Value. </t>
  </si>
  <si>
    <t>AGRICULTRAL</t>
  </si>
  <si>
    <t>STATE ASSESSED</t>
  </si>
  <si>
    <t xml:space="preserve">Valued at 11.5% of Market Value. </t>
  </si>
  <si>
    <t xml:space="preserve">Valued at 9.5% of Market Value. </t>
  </si>
  <si>
    <t xml:space="preserve">Valued at 100% of Market Value. </t>
  </si>
  <si>
    <t>STATE ASSESSED MINERALS</t>
  </si>
  <si>
    <t>STATE ASSESSED SUMMARY</t>
  </si>
  <si>
    <t>AG LAND ACREAGE</t>
  </si>
  <si>
    <t>*</t>
  </si>
  <si>
    <t>* Telephone and cable are taxed at 9.5%. All others are taxed at 11.5%.</t>
  </si>
  <si>
    <t>Pollution Control &amp; Fire Exemptions Granted*</t>
  </si>
  <si>
    <t>Sweetwater County School #2 - 0200,0201,0202,0203,0205,0210,0211,0250,0251,0253</t>
  </si>
  <si>
    <t>Carbon School #1 - 0120,0150</t>
  </si>
  <si>
    <t>Tax District # 0107, 0151</t>
  </si>
  <si>
    <t>Tax District # 0251, 0253</t>
  </si>
  <si>
    <t>Tax District # 0150</t>
  </si>
  <si>
    <t>Tax District # 0250</t>
  </si>
  <si>
    <t>Town of South Superior</t>
  </si>
  <si>
    <t>Tax District # 0152</t>
  </si>
  <si>
    <t>Tax District # 0153</t>
  </si>
  <si>
    <t>SWEETWATER CO SOLID WASTE DISPOSAL DIST #1 - 0101,0103,0104,0105,0106,0107,0109,0151,0152,0202</t>
  </si>
  <si>
    <t>RELIANCE FIRE DIST - 0103</t>
  </si>
  <si>
    <t>EDEN-FARSON FIRE - 0102</t>
  </si>
  <si>
    <t>WHITE MOUNTAIN WATER &amp; SEWER - 0104</t>
  </si>
  <si>
    <t>WEST SIDE WATER &amp; SEWER - 0105, 0107</t>
  </si>
  <si>
    <t>WEED &amp; PEST - ALL TAX DISTRICTS</t>
  </si>
  <si>
    <t>TEN MILE WATER &amp; SEWER - 0106, 0108</t>
  </si>
  <si>
    <t>CASTLE ROCK HOSPITAL - 0200,0201,0210,0211,0250,0251</t>
  </si>
  <si>
    <t>HIGH DESERT RURAL HEALTHCARE DIST 0100,0120,0150,0153</t>
  </si>
  <si>
    <t>JAMESTOWN RIO-VISTA WATER &amp; SEWER - 0210,0211</t>
  </si>
  <si>
    <t>JAMESTOWN RIO-VISTA FIRE - 0201, 0211</t>
  </si>
  <si>
    <t>EDEN VALLEY IMPROVEMENT - 0102</t>
  </si>
  <si>
    <t>EDEN VALLEY SOLID WASTE DISPOSAL - 0102</t>
  </si>
  <si>
    <t>EDEN-FARSON CEMETERY - 0102</t>
  </si>
  <si>
    <t>SWEETWATER CO SOLID WASTE #2  - 0100,0120,0150,0153</t>
  </si>
  <si>
    <t>SWEETWATER CO FIRE PROTECTION #1-0101,0104,0105,0106,0109,0202,0205</t>
  </si>
  <si>
    <t xml:space="preserve">NORTH SWEETWATER WATER &amp; SEWER- 0103, 0109 </t>
  </si>
  <si>
    <t>City of Gillette</t>
  </si>
  <si>
    <t>Town of Wright</t>
  </si>
  <si>
    <t>HERITAGE VILLAGE W &amp; S DISTRICT - 103</t>
  </si>
  <si>
    <t>Hot Springs County School District Number 1</t>
  </si>
  <si>
    <t>Town of Kirby</t>
  </si>
  <si>
    <t>Hot Springs County Weed &amp; Pest District</t>
  </si>
  <si>
    <t>Hot Springs County Weed &amp; Pest District-Spec Levy</t>
  </si>
  <si>
    <t>SHERIDAN</t>
  </si>
  <si>
    <t>DAYTON</t>
  </si>
  <si>
    <t>RANCHESTER</t>
  </si>
  <si>
    <t>CLEARMONT</t>
  </si>
  <si>
    <t>BIG HORN FIRE DISTRICT: 100, 104, 111, 114, 115, 116</t>
  </si>
  <si>
    <t>DAYTON FIRE DISTRICT: 102, 213</t>
  </si>
  <si>
    <t>STORY FIRE DISTRICT: 107, 206</t>
  </si>
  <si>
    <t>TONGUE RIVER FIRE DISTRICT: 103, 203</t>
  </si>
  <si>
    <t>ARVADA-CLEARMONT FIRE DISTRICT: 202, 300</t>
  </si>
  <si>
    <t>207, 208, 209, 210, 212, 218, 219, 222, 223, 224</t>
  </si>
  <si>
    <t>WEED AND PEST OPERATION</t>
  </si>
  <si>
    <t>WEED AND PEST LEAFY SPURGE</t>
  </si>
  <si>
    <t>Baggs</t>
  </si>
  <si>
    <t>Dixon</t>
  </si>
  <si>
    <t>Rawlins</t>
  </si>
  <si>
    <t>Sinclair</t>
  </si>
  <si>
    <t>Elk Mountain</t>
  </si>
  <si>
    <t>Encampment</t>
  </si>
  <si>
    <t>Hanna</t>
  </si>
  <si>
    <t>Medicine Bow</t>
  </si>
  <si>
    <t>Riverside</t>
  </si>
  <si>
    <t>WESTON COUNTY FIRE</t>
  </si>
  <si>
    <t>WESTON COUNTY SPECIAL HOSPITAL</t>
  </si>
  <si>
    <t>WESTON COUNTY MUSEUM</t>
  </si>
  <si>
    <t>WESTON COUNTY NATURAL RESOURCE</t>
  </si>
  <si>
    <t>WEED AND PEST - GENERAL</t>
  </si>
  <si>
    <t>WEED AND PEST - SPURGE</t>
  </si>
  <si>
    <t>CAMBRIA IMPROVEMENT &amp; SERVICE</t>
  </si>
  <si>
    <t>CANYON IMPROVEMENT &amp; SERVICE</t>
  </si>
  <si>
    <t>CENTRAL WESTON COUNTY SOLID WASTE DISPOSAL</t>
  </si>
  <si>
    <t>OSAGE WATER</t>
  </si>
  <si>
    <t>SALT CREEK WATER</t>
  </si>
  <si>
    <t>SWEETWATER IMPROVEMENT &amp; SERVICE</t>
  </si>
  <si>
    <t>SUNSET RANCH WATER</t>
  </si>
  <si>
    <t>Town of Bar Nunn</t>
  </si>
  <si>
    <t>#1</t>
  </si>
  <si>
    <t>#2</t>
  </si>
  <si>
    <t>Town of Hulett</t>
  </si>
  <si>
    <t>Town of Moorcroft</t>
  </si>
  <si>
    <t>City of Sundance</t>
  </si>
  <si>
    <t>Crook County Medical Services District</t>
  </si>
  <si>
    <t>Crook County Weed and Pest</t>
  </si>
  <si>
    <t>Crook County Weed and Pest Special Management</t>
  </si>
  <si>
    <t>Crook County Museum District</t>
  </si>
  <si>
    <t>Laramie County School District #1</t>
  </si>
  <si>
    <t>Laramie County School District #2</t>
  </si>
  <si>
    <t>Laramie County Conservation - Entire County</t>
  </si>
  <si>
    <t>[Tax District Number]0910</t>
  </si>
  <si>
    <t>[Name]Opal</t>
  </si>
  <si>
    <t>[Name]Diamondville</t>
  </si>
  <si>
    <t>[Name]Cokeville</t>
  </si>
  <si>
    <t>[Name]Afton</t>
  </si>
  <si>
    <t>[Name]Thayne</t>
  </si>
  <si>
    <t>[Tax District Number]0252</t>
  </si>
  <si>
    <t>[Name]Star Valley Ranch</t>
  </si>
  <si>
    <t>CITY OF CODY</t>
  </si>
  <si>
    <t>CITY OF POWELL</t>
  </si>
  <si>
    <t>TOWN OF FRANNIE</t>
  </si>
  <si>
    <t>PARK COUNTY FIRE PROTECTION DISTRICT #2</t>
  </si>
  <si>
    <t>PARK COUNTY FIRE PROTECTION DISTRICT #1</t>
  </si>
  <si>
    <t>MEETEETSEE FIRE DISTRICT</t>
  </si>
  <si>
    <t>PARK COUNTY FIRE PROTECTION DISTRICT #4</t>
  </si>
  <si>
    <t>BIG HORN COUNTY FIRE PROTECTION DISTRICT #5</t>
  </si>
  <si>
    <t>POWELL HOSPITAL DISTRICT</t>
  </si>
  <si>
    <t>RIVERSIDE CEMETERY DISTRICT</t>
  </si>
  <si>
    <t>CROWN HILL CEMETERY DISTRICT</t>
  </si>
  <si>
    <t>MEETEETSEE CEMETERY DISTRICT</t>
  </si>
  <si>
    <t>DEAVER-FRANNIE CEMETERY DISTRICT</t>
  </si>
  <si>
    <t>PARK COUNTY WEED &amp; PEST</t>
  </si>
  <si>
    <t>Sublette County School District #1</t>
  </si>
  <si>
    <t>Sublette County School District #9</t>
  </si>
  <si>
    <t>Big Piney Cemetery District (Tax Districts 09XX)</t>
  </si>
  <si>
    <t>Bridger Valley Conservancy District</t>
  </si>
  <si>
    <t>Uinta County Conservation District</t>
  </si>
  <si>
    <t>Uinta County Fire District</t>
  </si>
  <si>
    <t>FREMONT COUNTY</t>
  </si>
  <si>
    <t>Jeffrey City Fire District</t>
  </si>
  <si>
    <t>Dubois Fire District</t>
  </si>
  <si>
    <t>Fremont County Rural Fire District</t>
  </si>
  <si>
    <t>Riverton Fire District</t>
  </si>
  <si>
    <t>Dubois Cemetery District</t>
  </si>
  <si>
    <t>Shoshoni / Lysite Cemetery District</t>
  </si>
  <si>
    <t>Mountain View Cemetery District</t>
  </si>
  <si>
    <t>Popo Agie Conservation District</t>
  </si>
  <si>
    <t>Dubois / Crowheart Conservation District</t>
  </si>
  <si>
    <t>Lower Wind River Conservation District</t>
  </si>
  <si>
    <t>Solid Waste</t>
  </si>
  <si>
    <t>Special Weed &amp; Pest Management</t>
  </si>
  <si>
    <t>Weed &amp; Pest</t>
  </si>
  <si>
    <t>Jeffrey City Water &amp; Sewer District</t>
  </si>
  <si>
    <t>2016 MINERAL ASSESSED VALUATION</t>
  </si>
  <si>
    <t xml:space="preserve"> (BASED ON 2015 PRODUCTION)</t>
  </si>
  <si>
    <t>TAX DISTRICT NO. 105 - SCHOOL DISTRICT NO. 1</t>
  </si>
  <si>
    <t>Rural Health Care District</t>
  </si>
  <si>
    <t xml:space="preserve">Fire Protection District #5 </t>
  </si>
  <si>
    <t>Big Horn County Weed &amp; Pest</t>
  </si>
  <si>
    <t>Otto Cemetery</t>
  </si>
  <si>
    <t>01-(100,101,103,104,150,151)</t>
  </si>
  <si>
    <t>02- (200,201,202,204,205,250)</t>
  </si>
  <si>
    <t>CITY OF DOUGLAS</t>
  </si>
  <si>
    <t>TOWN OF GLENROCK</t>
  </si>
  <si>
    <t>TOWN OF ROLLING HILLS</t>
  </si>
  <si>
    <t>TOWN OF LOST SPRINGS</t>
  </si>
  <si>
    <t>Converse County Weed &amp; Pest Dsitrict (all)</t>
  </si>
  <si>
    <t>Converse County Conservation District (all)</t>
  </si>
  <si>
    <t>Glenrock Cemetary District (201,202,204,205,250)</t>
  </si>
  <si>
    <t>Glenrock Hospital District (101,201,202,205,250)</t>
  </si>
  <si>
    <t>Glenrock Solid Waste (200,201,202,204,205,250)</t>
  </si>
  <si>
    <t>LANDER</t>
  </si>
  <si>
    <t>DUBOIS</t>
  </si>
  <si>
    <t>HUDSON</t>
  </si>
  <si>
    <t>PAVILLION</t>
  </si>
  <si>
    <t>RIVERTON</t>
  </si>
  <si>
    <t>SHOSHONI</t>
  </si>
  <si>
    <t xml:space="preserve">Goshen County Unified School District </t>
  </si>
  <si>
    <t>Platte County School District #1 - (Chugwater)</t>
  </si>
  <si>
    <t>Platte County School District #2 - (Guernsey)</t>
  </si>
  <si>
    <t>Town of Fort Laramie</t>
  </si>
  <si>
    <t>Town of Lagrange</t>
  </si>
  <si>
    <t>Town of Lingle</t>
  </si>
  <si>
    <t>City of Torrington</t>
  </si>
  <si>
    <t>Town of Yoder</t>
  </si>
  <si>
    <t xml:space="preserve">Chugwater Cemetary District </t>
  </si>
  <si>
    <t xml:space="preserve">Fort Laramie Cemetary District </t>
  </si>
  <si>
    <t xml:space="preserve">Lagrange Cemetary District </t>
  </si>
  <si>
    <t>Leafy Spurge</t>
  </si>
  <si>
    <t>Powder River Fire</t>
  </si>
  <si>
    <t>Town of Albin</t>
  </si>
  <si>
    <t>Town of Burns</t>
  </si>
  <si>
    <t>Town of Pine Bluffs</t>
  </si>
  <si>
    <t>#1[Tax District Number]160 0100 0101 0110 0150 0151 0152</t>
  </si>
  <si>
    <t>#2[Tax District Number]all districts starting with 02)</t>
  </si>
  <si>
    <t>[Tax District Number]0152</t>
  </si>
  <si>
    <t>[Tax District Number]0150</t>
  </si>
  <si>
    <t>[Tax District Number]0151 0254</t>
  </si>
  <si>
    <t>[Tax District Number]250 0261 0264 0265 0266</t>
  </si>
  <si>
    <t>[Tax District Number]0256 0257 0258 0259 0260</t>
  </si>
  <si>
    <t>[Name]Alpine</t>
  </si>
  <si>
    <t>[Tax District Number]0253 0262</t>
  </si>
  <si>
    <t>South Lincoln Fire (0160,0201,0100,0150,0151,0152,0219,0254,0919)</t>
  </si>
  <si>
    <t>Bear River Fire (0209, 0251)</t>
  </si>
  <si>
    <t>Alpine Fire (0202,0213,0253,0262,0268,0269,0270,0271,0272,0273)</t>
  </si>
  <si>
    <t>Smoot Cemetery (0228,0216,0218,0232,0235,0244,0255,0263)</t>
  </si>
  <si>
    <t>Grover Cemetery (0248,0249,0237,02238,0239)</t>
  </si>
  <si>
    <t>Freedom Cemetery (0204,0222,0271)</t>
  </si>
  <si>
    <t>Fairview Cemetery (0227,0229,0217,0231)</t>
  </si>
  <si>
    <t>Cokeville Cemetery (0219,0209,0251,0240)</t>
  </si>
  <si>
    <t>Auburn Cemetery  (0214,0211)</t>
  </si>
  <si>
    <t>Thayne Cemetery (0205,0225,0230,0236,0258,0260,0252)</t>
  </si>
  <si>
    <t>Weed and Pest (total county)</t>
  </si>
  <si>
    <t>Natrona County School District #1</t>
  </si>
  <si>
    <t>150, 156</t>
  </si>
  <si>
    <t>154, 134, 168</t>
  </si>
  <si>
    <t>Casper Mountian Fire                                         0121</t>
  </si>
  <si>
    <t>Downtown Development Authority                 0156</t>
  </si>
  <si>
    <t>East Vista West                                                   0135</t>
  </si>
  <si>
    <t xml:space="preserve">Natrona County Fire District                   </t>
  </si>
  <si>
    <t>Pionerr Water and Sewer                                  0122</t>
  </si>
  <si>
    <t>Wardwell Water and Sewer                              0128</t>
  </si>
  <si>
    <t>PARK COUNTY SCHOOL DISTRICT NO. 1</t>
  </si>
  <si>
    <t>PARK COUNTY SCHOOL DISTRICT NO. 6</t>
  </si>
  <si>
    <t xml:space="preserve">WEST PARK HOSPITAL DISTRICT </t>
  </si>
  <si>
    <t>BENNETT BUTTE CEMETERY DISTRICT</t>
  </si>
  <si>
    <t>MEETEETSEE CONSERVATION DISTRICT</t>
  </si>
  <si>
    <t>MEETEETSEE MUSEUM DISTRICT</t>
  </si>
  <si>
    <t>SCHOOL DIST 1</t>
  </si>
  <si>
    <t>SCHOOL DIST 2</t>
  </si>
  <si>
    <t>SCHOOL DIST 3</t>
  </si>
  <si>
    <t>SHERIDAN AREA RURAL FIRE DISTRICT: 112, 117, 204</t>
  </si>
  <si>
    <t>Sweetwater County School #1 - 0100,0101,0102,0103,0104,0105,0106,0107,0108, 0109,0110,0151,0152,0153</t>
  </si>
  <si>
    <t>CLEARVIEW IMPROVEMENT &amp; SERVICE 0110</t>
  </si>
  <si>
    <t>DISTRICT 1</t>
  </si>
  <si>
    <t>DISTRICT 2</t>
  </si>
  <si>
    <t>CITY OF WORLAND</t>
  </si>
  <si>
    <t>TOWN OF TEN SLEEP</t>
  </si>
  <si>
    <t>Washakie County Conservancy District</t>
  </si>
  <si>
    <t>Washakie County Solid Waste District</t>
  </si>
  <si>
    <t>Ten Sleep Cemetery District</t>
  </si>
  <si>
    <t>Ten Sleep Solid Waste District</t>
  </si>
  <si>
    <t>Washakie County Fire District #1</t>
  </si>
  <si>
    <t>Washakie County Fire District #2</t>
  </si>
  <si>
    <t>Washakie County Weed &amp; Pest, SMP</t>
  </si>
  <si>
    <t>2016 TAXES LEVIED</t>
  </si>
  <si>
    <t>2016 Market Value</t>
  </si>
  <si>
    <t>2016 Assessed Value</t>
  </si>
  <si>
    <t>Reseller</t>
  </si>
  <si>
    <t>2016 Assessed Valuations</t>
  </si>
  <si>
    <t>NATRONA COUNTY</t>
  </si>
  <si>
    <t>SWEETWATER COUNTY</t>
  </si>
  <si>
    <t>GOSHEN COUNTY</t>
  </si>
  <si>
    <t>COUNTY TAXES LEVIED</t>
  </si>
  <si>
    <t>MUNICIPAL TAXES LEVIED</t>
  </si>
  <si>
    <t>EDUCATION TAXES LEVIED</t>
  </si>
  <si>
    <t>SPECIAL DISTRICT TAXES LEVIED</t>
  </si>
  <si>
    <t>TOTAL TAXES LEVIED</t>
  </si>
  <si>
    <t>COMPARISON OF TAXES LEVIED</t>
  </si>
  <si>
    <t>PERCENT CHANGE IN TAXES LEVIED</t>
  </si>
  <si>
    <t>N/A</t>
  </si>
  <si>
    <t>OVERALL</t>
  </si>
  <si>
    <t>* Weighted Average of Total Mills Levied</t>
  </si>
  <si>
    <t>SUMMARY OF TAXES LEVIED</t>
  </si>
  <si>
    <t>(1000 x total taxes / total valuation)</t>
  </si>
  <si>
    <t>COMPARISON: 2016 &amp; 2017 ASSESSED VALUATIONS, BY CLASS OF PROPERTY, BY COUNTY</t>
  </si>
  <si>
    <t>2017 Assessed Valuations</t>
  </si>
  <si>
    <t>2017 MINERAL ASSESSED VALUATION</t>
  </si>
  <si>
    <t xml:space="preserve"> (BASED ON 2016 PRODUCTION)</t>
  </si>
  <si>
    <t>CHANGE IN VALUATION FROM 2016 TO 2017</t>
  </si>
  <si>
    <t>Albany County</t>
  </si>
  <si>
    <t>City of Laramie</t>
  </si>
  <si>
    <t>[Tax District Number] 0150 and 0152</t>
  </si>
  <si>
    <t>City of Rock River</t>
  </si>
  <si>
    <t>[Tax District Number] 0151</t>
  </si>
  <si>
    <t>Ivinson Memorial Hospital</t>
  </si>
  <si>
    <t>Albany County Weed and Pest</t>
  </si>
  <si>
    <t>Laramie Rivers Conservation District</t>
  </si>
  <si>
    <t>Albany County Fire District</t>
  </si>
  <si>
    <t>South Laramie Water and Sewer District</t>
  </si>
  <si>
    <t>TAX DISTRICT NO. 102 - SCHOOL DISTRICT NO. 1</t>
  </si>
  <si>
    <t>TAX DISTRICT NO. 101- SCHOOL DISTRCT NO. 1</t>
  </si>
  <si>
    <t>TAX DISTRICT NO. 307- SCHOOL DISTRICT NO. 3</t>
  </si>
  <si>
    <t>Fire Protection District #4 (Otto-Burlington,Emblem)</t>
  </si>
  <si>
    <t>South Central Cemetery</t>
  </si>
  <si>
    <t>South Big Horn Conservation District</t>
  </si>
  <si>
    <t xml:space="preserve">Byron Solid Waste </t>
  </si>
  <si>
    <t>Big Horn County Solid Waste</t>
  </si>
  <si>
    <t>Campbell County</t>
  </si>
  <si>
    <t>Crook County</t>
  </si>
  <si>
    <t>Town of Pine Haven (Pine Haven Sewer)</t>
  </si>
  <si>
    <t>0101</t>
  </si>
  <si>
    <t xml:space="preserve">Town of Pine Haven </t>
  </si>
  <si>
    <t>0108</t>
  </si>
  <si>
    <t>Aladdin Water District 0103</t>
  </si>
  <si>
    <t>City of Buffalo</t>
  </si>
  <si>
    <t>Town of Kaycee</t>
  </si>
  <si>
    <t>Johnson County Fire #1</t>
  </si>
  <si>
    <t>Johnson County Memorial Hospital</t>
  </si>
  <si>
    <t>Johnson County Rural Health Care</t>
  </si>
  <si>
    <t>Johnson County Solid Waste Disposal</t>
  </si>
  <si>
    <t>Johnson County Special Cemetary</t>
  </si>
  <si>
    <t>Lake Desmet Conservation</t>
  </si>
  <si>
    <t>Powder River Conservation</t>
  </si>
  <si>
    <t>Laramie County</t>
  </si>
  <si>
    <t xml:space="preserve">0150, 0151, 0152, </t>
  </si>
  <si>
    <t>,0250</t>
  </si>
  <si>
    <t>,0251</t>
  </si>
  <si>
    <t>,0252</t>
  </si>
  <si>
    <t>Fire #1 South - 0101, 0105, 0130, 0152</t>
  </si>
  <si>
    <t>Fire #2 North - 0102</t>
  </si>
  <si>
    <t>Fire #3 - 0203,0250</t>
  </si>
  <si>
    <t>Fire #4 -0204, 0230</t>
  </si>
  <si>
    <t>Fire #5 - 0205, 0252</t>
  </si>
  <si>
    <t>Fire #6 - 0206, 0251</t>
  </si>
  <si>
    <t>Fire #8 - 0108</t>
  </si>
  <si>
    <t>Fire #9 (Chugwater Fire) - 0109</t>
  </si>
  <si>
    <t>Fire #10</t>
  </si>
  <si>
    <t>Eastern Laramie County Solid Waste Disposal - SD2</t>
  </si>
  <si>
    <t>Carpenter Water and Sewer</t>
  </si>
  <si>
    <t>South Cheyenne Water and Sewer - 0130, 0152</t>
  </si>
  <si>
    <t>Weed and Pest - Entire County</t>
  </si>
  <si>
    <t>Weed and Pest SM- Entire County</t>
  </si>
  <si>
    <t>City of Cheyenne Downtown Development Authority - 0151</t>
  </si>
  <si>
    <t>Deike Estates Improvement and Service 0105</t>
  </si>
  <si>
    <t>Hot Springs County Rural Fire District</t>
  </si>
  <si>
    <t>[Tax District Number]0910, 0290, 0919</t>
  </si>
  <si>
    <t>[Name]Town of Labarge</t>
  </si>
  <si>
    <t>[Name]Kemmerer</t>
  </si>
  <si>
    <t>[Tax District Number]0251</t>
  </si>
  <si>
    <t>Cokeville Hospital (0209,0219,0240,0251)</t>
  </si>
  <si>
    <t xml:space="preserve">Etna Alpine Cemetery (see list) </t>
  </si>
  <si>
    <t>North Lincoln Hospital (see list)</t>
  </si>
  <si>
    <t>South Lincoln Hospital (see list)</t>
  </si>
  <si>
    <t xml:space="preserve">South Lincoln Cemetery (see list) </t>
  </si>
  <si>
    <t>Upper Star Valley Fire (see list)</t>
  </si>
  <si>
    <t>PARK COUNTY SCHOOL DISTRICT NO 16</t>
  </si>
  <si>
    <t>BIG HORN COUNTY SCHOOL DISTRICT NO. 31</t>
  </si>
  <si>
    <t>BIG HORN COUNTY SCHOOL DISTRICT NO. 32</t>
  </si>
  <si>
    <t>BIG HORN SCHOOL DISTRICT NO. 34</t>
  </si>
  <si>
    <t>DISTRICT 0605</t>
  </si>
  <si>
    <t>DISTRICT 0102</t>
  </si>
  <si>
    <t>TOWN OF MEETEETSE</t>
  </si>
  <si>
    <t>DISTRICT 1617</t>
  </si>
  <si>
    <t>DISTRICT 3129</t>
  </si>
  <si>
    <t>#1 shared(103 &amp;105)</t>
  </si>
  <si>
    <t>Hartville</t>
  </si>
  <si>
    <t>Guernsey</t>
  </si>
  <si>
    <t>Chugwater</t>
  </si>
  <si>
    <t>Glendo</t>
  </si>
  <si>
    <t>Chugwater Cemetary(102,150)</t>
  </si>
  <si>
    <t>Chugwater Fire(102,105,106,150)</t>
  </si>
  <si>
    <t>Guernsey Rural Fire(200)</t>
  </si>
  <si>
    <t>Fire district 1F(101)</t>
  </si>
  <si>
    <t>Fire district 2F(100)</t>
  </si>
  <si>
    <t>Antelope Gap Fire district (103,107)</t>
  </si>
  <si>
    <t>Platte County weed &amp; pest</t>
  </si>
  <si>
    <t>Platte County weed &amp; pest special</t>
  </si>
  <si>
    <t>Senior citizens service district</t>
  </si>
  <si>
    <t>Hospital district</t>
  </si>
  <si>
    <t>Platte county conservation district</t>
  </si>
  <si>
    <t>Upper Green River Cemetery District (Tax Dist 01XX)</t>
  </si>
  <si>
    <t>TETON COUNTY #1</t>
  </si>
  <si>
    <t>TOWN OF JACKSON</t>
  </si>
  <si>
    <t>TETON COUNTY WEED &amp; PEST</t>
  </si>
  <si>
    <t>INDIAN PAINTBRUSH WATER DISTRICT (0132)</t>
  </si>
  <si>
    <t>TETON VILLAGE WATER &amp; SEWER (0101)</t>
  </si>
  <si>
    <t>Uinta County</t>
  </si>
  <si>
    <t>Uinta County School District #1</t>
  </si>
  <si>
    <t>Uinta County School District #4</t>
  </si>
  <si>
    <t>Uinta County School District #6</t>
  </si>
  <si>
    <t>City of Evanston</t>
  </si>
  <si>
    <t>Town of Bear River</t>
  </si>
  <si>
    <t>Town of Mountain View</t>
  </si>
  <si>
    <t>Town of Lyman</t>
  </si>
  <si>
    <t>Fort Bridger Water and Sewer District</t>
  </si>
  <si>
    <t>Fort Bridger Cemetary District</t>
  </si>
  <si>
    <t>Uinta County Weed and Pest District</t>
  </si>
  <si>
    <t>WESTON COUNTY SCHOOL DISTRICT #1</t>
  </si>
  <si>
    <t>WESTON COUNTY SCHOOL DISTRICT #7</t>
  </si>
  <si>
    <t>CITY OF NEWCASTLE</t>
  </si>
  <si>
    <t>TOWN OF UPTON</t>
  </si>
  <si>
    <t>OSAGE IMPROVEMENT &amp; SERVICE</t>
  </si>
  <si>
    <t>2017 "Average" Mill Levy Worksheet (pursuant to W.S. 31-18-205(e))</t>
  </si>
  <si>
    <t>2017 TAXES LEVIED</t>
  </si>
  <si>
    <t>COMMUNITY COLLEGE TAXES LEVIED IN 2017</t>
  </si>
  <si>
    <t>2017 Mineral Value</t>
  </si>
  <si>
    <t>2017 Market Value</t>
  </si>
  <si>
    <t>2017 Assessed Value</t>
  </si>
  <si>
    <t>Big Horn County</t>
  </si>
  <si>
    <t>Carbon County</t>
  </si>
  <si>
    <t>Converse County</t>
  </si>
  <si>
    <t>Fremont County</t>
  </si>
  <si>
    <t>Goshen County</t>
  </si>
  <si>
    <t>Hot Springs County</t>
  </si>
  <si>
    <t>Johnson County</t>
  </si>
  <si>
    <t>Lincoln County</t>
  </si>
  <si>
    <t>Natrona County</t>
  </si>
  <si>
    <t>Niobrara County</t>
  </si>
  <si>
    <t>Park County</t>
  </si>
  <si>
    <t>Platte County</t>
  </si>
  <si>
    <t>Sheridan County</t>
  </si>
  <si>
    <t>Sublette County</t>
  </si>
  <si>
    <t>Sweetwater County</t>
  </si>
  <si>
    <t>Teton County</t>
  </si>
  <si>
    <t>Washakie County</t>
  </si>
  <si>
    <t>Weston County</t>
  </si>
  <si>
    <t>Saratoga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</si>
</sst>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_);\(#,##0.000\)"/>
    <numFmt numFmtId="167" formatCode="&quot;$&quot;#,##0"/>
    <numFmt numFmtId="168" formatCode="0.000"/>
    <numFmt numFmtId="169" formatCode="_(* #,##0.000_);_(* \(#,##0.000\);_(* &quot;-&quot;??_);_(@_)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i/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3"/>
      <name val="Calibri"/>
      <family val="2"/>
    </font>
    <font>
      <i/>
      <sz val="12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sz val="12"/>
      <name val="Arial MT"/>
    </font>
    <font>
      <b/>
      <sz val="12"/>
      <name val="Arial MT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7" fontId="1" fillId="0" borderId="0"/>
    <xf numFmtId="9" fontId="1" fillId="0" borderId="0" applyFont="0" applyFill="0" applyBorder="0" applyAlignment="0" applyProtection="0"/>
  </cellStyleXfs>
  <cellXfs count="492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1" applyNumberFormat="1" applyFont="1"/>
    <xf numFmtId="164" fontId="3" fillId="0" borderId="1" xfId="1" applyNumberFormat="1" applyFont="1" applyBorder="1"/>
    <xf numFmtId="43" fontId="3" fillId="0" borderId="0" xfId="1" applyFont="1"/>
    <xf numFmtId="43" fontId="3" fillId="0" borderId="0" xfId="1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indent="1"/>
    </xf>
    <xf numFmtId="164" fontId="6" fillId="0" borderId="0" xfId="1" applyNumberFormat="1" applyFont="1"/>
    <xf numFmtId="164" fontId="6" fillId="0" borderId="1" xfId="1" applyNumberFormat="1" applyFont="1" applyBorder="1"/>
    <xf numFmtId="164" fontId="1" fillId="0" borderId="0" xfId="1" applyNumberFormat="1" applyFont="1"/>
    <xf numFmtId="10" fontId="1" fillId="0" borderId="0" xfId="3" applyNumberFormat="1" applyFont="1"/>
    <xf numFmtId="10" fontId="6" fillId="0" borderId="0" xfId="3" applyNumberFormat="1" applyFont="1"/>
    <xf numFmtId="10" fontId="6" fillId="0" borderId="1" xfId="3" applyNumberFormat="1" applyFont="1" applyBorder="1"/>
    <xf numFmtId="0" fontId="3" fillId="0" borderId="0" xfId="0" applyFont="1" applyAlignment="1">
      <alignment horizontal="right"/>
    </xf>
    <xf numFmtId="165" fontId="1" fillId="0" borderId="0" xfId="3" applyNumberFormat="1" applyFont="1" applyAlignment="1">
      <alignment horizontal="right"/>
    </xf>
    <xf numFmtId="10" fontId="1" fillId="0" borderId="1" xfId="3" applyNumberFormat="1" applyFont="1" applyBorder="1"/>
    <xf numFmtId="165" fontId="1" fillId="0" borderId="1" xfId="3" applyNumberFormat="1" applyFont="1" applyBorder="1" applyAlignment="1">
      <alignment horizontal="right"/>
    </xf>
    <xf numFmtId="165" fontId="6" fillId="0" borderId="0" xfId="3" applyNumberFormat="1" applyFont="1" applyAlignment="1">
      <alignment horizontal="right"/>
    </xf>
    <xf numFmtId="164" fontId="1" fillId="0" borderId="1" xfId="1" applyNumberFormat="1" applyFont="1" applyBorder="1"/>
    <xf numFmtId="43" fontId="1" fillId="0" borderId="0" xfId="1" applyNumberFormat="1" applyFont="1"/>
    <xf numFmtId="0" fontId="1" fillId="0" borderId="1" xfId="0" applyFont="1" applyBorder="1"/>
    <xf numFmtId="164" fontId="7" fillId="0" borderId="0" xfId="1" applyNumberFormat="1" applyFont="1"/>
    <xf numFmtId="164" fontId="7" fillId="0" borderId="1" xfId="1" applyNumberFormat="1" applyFont="1" applyBorder="1"/>
    <xf numFmtId="43" fontId="7" fillId="0" borderId="0" xfId="1" applyFont="1"/>
    <xf numFmtId="0" fontId="6" fillId="0" borderId="0" xfId="0" applyFont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0" xfId="0" applyFont="1" applyAlignment="1">
      <alignment horizontal="left" indent="2"/>
    </xf>
    <xf numFmtId="0" fontId="6" fillId="0" borderId="1" xfId="0" applyFont="1" applyBorder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43" fontId="1" fillId="0" borderId="0" xfId="1" applyFont="1"/>
    <xf numFmtId="10" fontId="7" fillId="0" borderId="0" xfId="3" applyNumberFormat="1" applyFont="1"/>
    <xf numFmtId="165" fontId="7" fillId="0" borderId="0" xfId="3" applyNumberFormat="1" applyFont="1" applyAlignment="1">
      <alignment horizontal="right"/>
    </xf>
    <xf numFmtId="0" fontId="7" fillId="0" borderId="0" xfId="0" applyFont="1" applyAlignment="1">
      <alignment horizontal="right"/>
    </xf>
    <xf numFmtId="10" fontId="7" fillId="0" borderId="1" xfId="3" applyNumberFormat="1" applyFont="1" applyBorder="1"/>
    <xf numFmtId="165" fontId="7" fillId="0" borderId="1" xfId="3" applyNumberFormat="1" applyFont="1" applyBorder="1" applyAlignment="1">
      <alignment horizontal="right"/>
    </xf>
    <xf numFmtId="43" fontId="7" fillId="0" borderId="0" xfId="1" applyNumberFormat="1" applyFont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4" fontId="8" fillId="0" borderId="0" xfId="1" applyNumberFormat="1" applyFont="1" applyFill="1" applyBorder="1"/>
    <xf numFmtId="168" fontId="8" fillId="0" borderId="0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8" fillId="0" borderId="0" xfId="0" applyFont="1" applyFill="1" applyBorder="1" applyAlignment="1">
      <alignment horizontal="left" wrapText="1"/>
    </xf>
    <xf numFmtId="169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169" fontId="8" fillId="0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4" xfId="0" applyFont="1" applyFill="1" applyBorder="1"/>
    <xf numFmtId="169" fontId="8" fillId="0" borderId="4" xfId="1" applyNumberFormat="1" applyFont="1" applyFill="1" applyBorder="1" applyAlignment="1">
      <alignment horizontal="center"/>
    </xf>
    <xf numFmtId="164" fontId="8" fillId="0" borderId="5" xfId="1" applyNumberFormat="1" applyFont="1" applyFill="1" applyBorder="1" applyAlignment="1">
      <alignment horizontal="center"/>
    </xf>
    <xf numFmtId="0" fontId="8" fillId="0" borderId="0" xfId="0" applyFont="1" applyFill="1" applyBorder="1"/>
    <xf numFmtId="0" fontId="9" fillId="0" borderId="1" xfId="0" applyFont="1" applyFill="1" applyBorder="1"/>
    <xf numFmtId="0" fontId="8" fillId="0" borderId="1" xfId="0" applyFont="1" applyFill="1" applyBorder="1"/>
    <xf numFmtId="168" fontId="8" fillId="0" borderId="1" xfId="0" applyNumberFormat="1" applyFont="1" applyFill="1" applyBorder="1" applyAlignment="1">
      <alignment horizontal="center"/>
    </xf>
    <xf numFmtId="0" fontId="8" fillId="0" borderId="2" xfId="0" applyFont="1" applyFill="1" applyBorder="1"/>
    <xf numFmtId="164" fontId="8" fillId="0" borderId="2" xfId="1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1" xfId="0" applyFont="1" applyFill="1" applyBorder="1" applyAlignment="1">
      <alignment horizontal="center"/>
    </xf>
    <xf numFmtId="164" fontId="8" fillId="0" borderId="1" xfId="1" applyNumberFormat="1" applyFont="1" applyFill="1" applyBorder="1"/>
    <xf numFmtId="164" fontId="8" fillId="0" borderId="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164" fontId="8" fillId="0" borderId="5" xfId="1" applyNumberFormat="1" applyFont="1" applyFill="1" applyBorder="1"/>
    <xf numFmtId="0" fontId="11" fillId="0" borderId="0" xfId="0" applyFont="1" applyFill="1" applyBorder="1"/>
    <xf numFmtId="169" fontId="11" fillId="0" borderId="0" xfId="1" applyNumberFormat="1" applyFont="1" applyFill="1" applyBorder="1" applyAlignment="1">
      <alignment horizontal="center"/>
    </xf>
    <xf numFmtId="169" fontId="11" fillId="0" borderId="2" xfId="1" applyNumberFormat="1" applyFont="1" applyFill="1" applyBorder="1" applyAlignment="1">
      <alignment horizontal="center"/>
    </xf>
    <xf numFmtId="169" fontId="11" fillId="0" borderId="4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37" fontId="11" fillId="0" borderId="0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9" fontId="8" fillId="0" borderId="1" xfId="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9" fontId="11" fillId="0" borderId="6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1" fillId="0" borderId="8" xfId="1" applyNumberFormat="1" applyFont="1" applyFill="1" applyBorder="1" applyAlignment="1">
      <alignment horizontal="center"/>
    </xf>
    <xf numFmtId="164" fontId="11" fillId="0" borderId="9" xfId="1" applyNumberFormat="1" applyFont="1" applyFill="1" applyBorder="1" applyAlignment="1">
      <alignment horizontal="center"/>
    </xf>
    <xf numFmtId="164" fontId="11" fillId="0" borderId="7" xfId="1" applyNumberFormat="1" applyFont="1" applyFill="1" applyBorder="1"/>
    <xf numFmtId="169" fontId="12" fillId="0" borderId="10" xfId="1" applyNumberFormat="1" applyFont="1" applyFill="1" applyBorder="1" applyAlignment="1">
      <alignment wrapText="1"/>
    </xf>
    <xf numFmtId="169" fontId="11" fillId="0" borderId="6" xfId="1" applyNumberFormat="1" applyFont="1" applyFill="1" applyBorder="1" applyAlignment="1">
      <alignment wrapText="1"/>
    </xf>
    <xf numFmtId="169" fontId="11" fillId="0" borderId="11" xfId="1" applyNumberFormat="1" applyFont="1" applyFill="1" applyBorder="1" applyAlignment="1">
      <alignment wrapText="1"/>
    </xf>
    <xf numFmtId="169" fontId="11" fillId="0" borderId="12" xfId="1" applyNumberFormat="1" applyFont="1" applyFill="1" applyBorder="1" applyAlignment="1">
      <alignment wrapText="1"/>
    </xf>
    <xf numFmtId="169" fontId="11" fillId="0" borderId="6" xfId="1" applyNumberFormat="1" applyFont="1" applyFill="1" applyBorder="1" applyAlignment="1">
      <alignment horizontal="center" vertical="center" wrapText="1"/>
    </xf>
    <xf numFmtId="169" fontId="11" fillId="0" borderId="12" xfId="1" applyNumberFormat="1" applyFont="1" applyFill="1" applyBorder="1" applyAlignment="1">
      <alignment horizontal="left" wrapText="1"/>
    </xf>
    <xf numFmtId="169" fontId="11" fillId="0" borderId="6" xfId="1" applyNumberFormat="1" applyFont="1" applyFill="1" applyBorder="1"/>
    <xf numFmtId="169" fontId="12" fillId="0" borderId="12" xfId="1" applyNumberFormat="1" applyFont="1" applyFill="1" applyBorder="1" applyAlignment="1">
      <alignment wrapText="1"/>
    </xf>
    <xf numFmtId="169" fontId="12" fillId="0" borderId="6" xfId="1" applyNumberFormat="1" applyFont="1" applyFill="1" applyBorder="1" applyAlignment="1">
      <alignment wrapText="1"/>
    </xf>
    <xf numFmtId="169" fontId="12" fillId="0" borderId="10" xfId="1" applyNumberFormat="1" applyFont="1" applyFill="1" applyBorder="1" applyAlignment="1">
      <alignment horizontal="left" wrapText="1"/>
    </xf>
    <xf numFmtId="169" fontId="12" fillId="0" borderId="1" xfId="1" applyNumberFormat="1" applyFont="1" applyFill="1" applyBorder="1" applyAlignment="1">
      <alignment wrapText="1"/>
    </xf>
    <xf numFmtId="169" fontId="11" fillId="0" borderId="0" xfId="1" applyNumberFormat="1" applyFont="1" applyFill="1" applyBorder="1" applyAlignment="1">
      <alignment wrapText="1"/>
    </xf>
    <xf numFmtId="169" fontId="11" fillId="0" borderId="2" xfId="1" applyNumberFormat="1" applyFont="1" applyFill="1" applyBorder="1" applyAlignment="1">
      <alignment wrapText="1"/>
    </xf>
    <xf numFmtId="169" fontId="11" fillId="0" borderId="4" xfId="1" applyNumberFormat="1" applyFont="1" applyFill="1" applyBorder="1" applyAlignment="1">
      <alignment wrapText="1"/>
    </xf>
    <xf numFmtId="169" fontId="11" fillId="0" borderId="0" xfId="1" applyNumberFormat="1" applyFont="1" applyFill="1" applyBorder="1" applyAlignment="1">
      <alignment horizontal="center" vertical="center" wrapText="1"/>
    </xf>
    <xf numFmtId="169" fontId="11" fillId="0" borderId="4" xfId="1" applyNumberFormat="1" applyFont="1" applyFill="1" applyBorder="1" applyAlignment="1">
      <alignment horizontal="left" wrapText="1"/>
    </xf>
    <xf numFmtId="169" fontId="11" fillId="0" borderId="0" xfId="1" applyNumberFormat="1" applyFont="1" applyFill="1" applyBorder="1"/>
    <xf numFmtId="169" fontId="12" fillId="0" borderId="4" xfId="1" applyNumberFormat="1" applyFont="1" applyFill="1" applyBorder="1" applyAlignment="1">
      <alignment wrapText="1"/>
    </xf>
    <xf numFmtId="169" fontId="12" fillId="0" borderId="0" xfId="1" applyNumberFormat="1" applyFont="1" applyFill="1" applyBorder="1" applyAlignment="1">
      <alignment wrapText="1"/>
    </xf>
    <xf numFmtId="169" fontId="12" fillId="0" borderId="1" xfId="1" applyNumberFormat="1" applyFont="1" applyFill="1" applyBorder="1" applyAlignment="1">
      <alignment horizontal="left" wrapText="1"/>
    </xf>
    <xf numFmtId="169" fontId="11" fillId="0" borderId="1" xfId="1" applyNumberFormat="1" applyFont="1" applyFill="1" applyBorder="1" applyAlignment="1">
      <alignment horizontal="center"/>
    </xf>
    <xf numFmtId="169" fontId="11" fillId="0" borderId="1" xfId="1" applyNumberFormat="1" applyFont="1" applyFill="1" applyBorder="1"/>
    <xf numFmtId="169" fontId="11" fillId="0" borderId="0" xfId="1" applyNumberFormat="1" applyFont="1" applyFill="1" applyBorder="1" applyAlignment="1">
      <alignment horizontal="center" vertical="center"/>
    </xf>
    <xf numFmtId="169" fontId="11" fillId="0" borderId="0" xfId="1" applyNumberFormat="1" applyFont="1" applyFill="1" applyBorder="1" applyAlignment="1"/>
    <xf numFmtId="169" fontId="12" fillId="0" borderId="1" xfId="1" applyNumberFormat="1" applyFont="1" applyFill="1" applyBorder="1"/>
    <xf numFmtId="169" fontId="11" fillId="0" borderId="4" xfId="1" applyNumberFormat="1" applyFont="1" applyFill="1" applyBorder="1"/>
    <xf numFmtId="169" fontId="11" fillId="0" borderId="4" xfId="1" applyNumberFormat="1" applyFont="1" applyFill="1" applyBorder="1" applyAlignment="1"/>
    <xf numFmtId="169" fontId="12" fillId="0" borderId="1" xfId="1" applyNumberFormat="1" applyFont="1" applyFill="1" applyBorder="1" applyAlignment="1">
      <alignment horizontal="left"/>
    </xf>
    <xf numFmtId="169" fontId="11" fillId="0" borderId="2" xfId="1" applyNumberFormat="1" applyFont="1" applyFill="1" applyBorder="1"/>
    <xf numFmtId="0" fontId="11" fillId="0" borderId="0" xfId="0" applyFont="1" applyFill="1" applyBorder="1" applyAlignment="1">
      <alignment horizontal="right" wrapText="1"/>
    </xf>
    <xf numFmtId="169" fontId="11" fillId="0" borderId="0" xfId="1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167" fontId="11" fillId="0" borderId="1" xfId="0" applyNumberFormat="1" applyFont="1" applyFill="1" applyBorder="1" applyAlignment="1">
      <alignment horizontal="right"/>
    </xf>
    <xf numFmtId="43" fontId="11" fillId="0" borderId="1" xfId="1" applyFont="1" applyFill="1" applyBorder="1" applyAlignment="1">
      <alignment wrapText="1"/>
    </xf>
    <xf numFmtId="164" fontId="11" fillId="0" borderId="0" xfId="1" applyNumberFormat="1" applyFont="1" applyFill="1" applyBorder="1" applyAlignment="1">
      <alignment horizontal="center"/>
    </xf>
    <xf numFmtId="0" fontId="12" fillId="5" borderId="13" xfId="0" applyFont="1" applyFill="1" applyBorder="1" applyAlignment="1">
      <alignment wrapText="1"/>
    </xf>
    <xf numFmtId="169" fontId="12" fillId="0" borderId="14" xfId="1" applyNumberFormat="1" applyFont="1" applyFill="1" applyBorder="1" applyAlignment="1">
      <alignment wrapText="1"/>
    </xf>
    <xf numFmtId="43" fontId="12" fillId="0" borderId="15" xfId="1" applyFont="1" applyFill="1" applyBorder="1" applyAlignment="1">
      <alignment wrapText="1"/>
    </xf>
    <xf numFmtId="169" fontId="12" fillId="0" borderId="14" xfId="1" applyNumberFormat="1" applyFont="1" applyFill="1" applyBorder="1" applyAlignment="1">
      <alignment horizontal="center"/>
    </xf>
    <xf numFmtId="164" fontId="12" fillId="0" borderId="16" xfId="1" applyNumberFormat="1" applyFont="1" applyFill="1" applyBorder="1" applyAlignment="1">
      <alignment horizontal="center"/>
    </xf>
    <xf numFmtId="0" fontId="12" fillId="6" borderId="13" xfId="0" applyFont="1" applyFill="1" applyBorder="1" applyAlignment="1">
      <alignment wrapText="1"/>
    </xf>
    <xf numFmtId="169" fontId="12" fillId="0" borderId="14" xfId="1" applyNumberFormat="1" applyFont="1" applyFill="1" applyBorder="1" applyAlignment="1"/>
    <xf numFmtId="0" fontId="12" fillId="3" borderId="13" xfId="0" applyFont="1" applyFill="1" applyBorder="1" applyAlignment="1">
      <alignment wrapText="1"/>
    </xf>
    <xf numFmtId="0" fontId="12" fillId="7" borderId="13" xfId="0" applyFont="1" applyFill="1" applyBorder="1" applyAlignment="1">
      <alignment wrapText="1"/>
    </xf>
    <xf numFmtId="169" fontId="12" fillId="0" borderId="14" xfId="1" applyNumberFormat="1" applyFont="1" applyFill="1" applyBorder="1" applyAlignment="1">
      <alignment horizontal="left" wrapText="1"/>
    </xf>
    <xf numFmtId="43" fontId="12" fillId="0" borderId="15" xfId="1" applyFont="1" applyFill="1" applyBorder="1" applyAlignment="1">
      <alignment horizontal="left" wrapText="1"/>
    </xf>
    <xf numFmtId="0" fontId="12" fillId="2" borderId="17" xfId="0" applyFont="1" applyFill="1" applyBorder="1" applyAlignment="1">
      <alignment wrapText="1"/>
    </xf>
    <xf numFmtId="169" fontId="12" fillId="0" borderId="18" xfId="1" applyNumberFormat="1" applyFont="1" applyFill="1" applyBorder="1" applyAlignment="1">
      <alignment wrapText="1"/>
    </xf>
    <xf numFmtId="43" fontId="12" fillId="0" borderId="19" xfId="1" applyFont="1" applyFill="1" applyBorder="1" applyAlignment="1">
      <alignment wrapText="1"/>
    </xf>
    <xf numFmtId="169" fontId="12" fillId="0" borderId="18" xfId="1" applyNumberFormat="1" applyFont="1" applyFill="1" applyBorder="1"/>
    <xf numFmtId="0" fontId="12" fillId="4" borderId="13" xfId="0" applyFont="1" applyFill="1" applyBorder="1" applyAlignment="1">
      <alignment wrapText="1"/>
    </xf>
    <xf numFmtId="0" fontId="11" fillId="3" borderId="20" xfId="0" applyFont="1" applyFill="1" applyBorder="1" applyAlignment="1">
      <alignment wrapText="1"/>
    </xf>
    <xf numFmtId="169" fontId="11" fillId="0" borderId="21" xfId="1" applyNumberFormat="1" applyFont="1" applyFill="1" applyBorder="1" applyAlignment="1">
      <alignment wrapText="1"/>
    </xf>
    <xf numFmtId="43" fontId="11" fillId="0" borderId="22" xfId="1" applyFont="1" applyFill="1" applyBorder="1" applyAlignment="1">
      <alignment wrapText="1"/>
    </xf>
    <xf numFmtId="169" fontId="11" fillId="0" borderId="21" xfId="1" applyNumberFormat="1" applyFont="1" applyFill="1" applyBorder="1" applyAlignment="1">
      <alignment horizontal="center"/>
    </xf>
    <xf numFmtId="0" fontId="11" fillId="3" borderId="23" xfId="0" applyFont="1" applyFill="1" applyBorder="1" applyAlignment="1">
      <alignment wrapText="1"/>
    </xf>
    <xf numFmtId="43" fontId="11" fillId="0" borderId="10" xfId="1" applyFont="1" applyFill="1" applyBorder="1" applyAlignment="1">
      <alignment wrapText="1"/>
    </xf>
    <xf numFmtId="164" fontId="11" fillId="0" borderId="21" xfId="1" applyNumberFormat="1" applyFont="1" applyFill="1" applyBorder="1" applyAlignment="1">
      <alignment horizontal="center"/>
    </xf>
    <xf numFmtId="164" fontId="11" fillId="0" borderId="6" xfId="1" applyNumberFormat="1" applyFont="1" applyFill="1" applyBorder="1" applyAlignment="1">
      <alignment horizontal="center"/>
    </xf>
    <xf numFmtId="164" fontId="12" fillId="0" borderId="14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right"/>
    </xf>
    <xf numFmtId="164" fontId="12" fillId="0" borderId="18" xfId="1" applyNumberFormat="1" applyFont="1" applyFill="1" applyBorder="1"/>
    <xf numFmtId="164" fontId="12" fillId="0" borderId="14" xfId="1" applyNumberFormat="1" applyFont="1" applyFill="1" applyBorder="1" applyAlignment="1">
      <alignment wrapText="1"/>
    </xf>
    <xf numFmtId="164" fontId="11" fillId="0" borderId="1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wrapText="1"/>
    </xf>
    <xf numFmtId="164" fontId="11" fillId="0" borderId="22" xfId="1" applyNumberFormat="1" applyFont="1" applyFill="1" applyBorder="1" applyAlignment="1">
      <alignment wrapText="1"/>
    </xf>
    <xf numFmtId="164" fontId="11" fillId="0" borderId="10" xfId="1" applyNumberFormat="1" applyFont="1" applyFill="1" applyBorder="1" applyAlignment="1">
      <alignment wrapText="1"/>
    </xf>
    <xf numFmtId="164" fontId="12" fillId="0" borderId="15" xfId="1" applyNumberFormat="1" applyFont="1" applyFill="1" applyBorder="1" applyAlignment="1">
      <alignment wrapText="1"/>
    </xf>
    <xf numFmtId="164" fontId="12" fillId="0" borderId="19" xfId="1" applyNumberFormat="1" applyFont="1" applyFill="1" applyBorder="1" applyAlignment="1">
      <alignment wrapText="1"/>
    </xf>
    <xf numFmtId="164" fontId="12" fillId="0" borderId="15" xfId="1" applyNumberFormat="1" applyFont="1" applyFill="1" applyBorder="1" applyAlignment="1">
      <alignment horizontal="left" wrapText="1"/>
    </xf>
    <xf numFmtId="169" fontId="12" fillId="0" borderId="24" xfId="1" applyNumberFormat="1" applyFont="1" applyFill="1" applyBorder="1" applyAlignment="1">
      <alignment horizontal="right"/>
    </xf>
    <xf numFmtId="169" fontId="12" fillId="0" borderId="24" xfId="1" applyNumberFormat="1" applyFont="1" applyFill="1" applyBorder="1" applyAlignment="1">
      <alignment horizontal="center"/>
    </xf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center"/>
    </xf>
    <xf numFmtId="169" fontId="12" fillId="0" borderId="24" xfId="1" applyNumberFormat="1" applyFont="1" applyFill="1" applyBorder="1"/>
    <xf numFmtId="169" fontId="12" fillId="0" borderId="24" xfId="1" applyNumberFormat="1" applyFont="1" applyFill="1" applyBorder="1" applyAlignment="1"/>
    <xf numFmtId="169" fontId="12" fillId="0" borderId="25" xfId="1" applyNumberFormat="1" applyFont="1" applyFill="1" applyBorder="1" applyAlignment="1"/>
    <xf numFmtId="164" fontId="12" fillId="0" borderId="2" xfId="1" applyNumberFormat="1" applyFont="1" applyFill="1" applyBorder="1"/>
    <xf numFmtId="164" fontId="12" fillId="0" borderId="26" xfId="1" applyNumberFormat="1" applyFont="1" applyFill="1" applyBorder="1" applyAlignment="1">
      <alignment wrapText="1"/>
    </xf>
    <xf numFmtId="0" fontId="12" fillId="2" borderId="13" xfId="0" applyFont="1" applyFill="1" applyBorder="1" applyAlignment="1">
      <alignment horizontal="left" wrapText="1"/>
    </xf>
    <xf numFmtId="0" fontId="12" fillId="2" borderId="13" xfId="0" applyFont="1" applyFill="1" applyBorder="1" applyAlignment="1">
      <alignment wrapText="1"/>
    </xf>
    <xf numFmtId="0" fontId="11" fillId="8" borderId="0" xfId="0" applyFont="1" applyFill="1" applyBorder="1" applyAlignment="1">
      <alignment wrapText="1"/>
    </xf>
    <xf numFmtId="0" fontId="12" fillId="8" borderId="13" xfId="0" applyFont="1" applyFill="1" applyBorder="1" applyAlignment="1">
      <alignment wrapText="1"/>
    </xf>
    <xf numFmtId="0" fontId="11" fillId="0" borderId="0" xfId="0" applyFont="1" applyBorder="1"/>
    <xf numFmtId="164" fontId="11" fillId="0" borderId="0" xfId="1" applyNumberFormat="1" applyFont="1" applyBorder="1"/>
    <xf numFmtId="169" fontId="11" fillId="0" borderId="0" xfId="1" applyNumberFormat="1" applyFont="1" applyBorder="1"/>
    <xf numFmtId="169" fontId="12" fillId="0" borderId="0" xfId="1" applyNumberFormat="1" applyFont="1" applyBorder="1"/>
    <xf numFmtId="164" fontId="12" fillId="0" borderId="0" xfId="1" applyNumberFormat="1" applyFont="1" applyBorder="1"/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/>
    <xf numFmtId="0" fontId="14" fillId="6" borderId="13" xfId="0" applyFont="1" applyFill="1" applyBorder="1" applyAlignment="1">
      <alignment wrapText="1"/>
    </xf>
    <xf numFmtId="0" fontId="12" fillId="0" borderId="0" xfId="0" applyFont="1" applyBorder="1"/>
    <xf numFmtId="0" fontId="12" fillId="0" borderId="1" xfId="0" applyFont="1" applyBorder="1"/>
    <xf numFmtId="0" fontId="12" fillId="0" borderId="0" xfId="0" applyFont="1" applyFill="1" applyBorder="1"/>
    <xf numFmtId="0" fontId="12" fillId="0" borderId="1" xfId="0" applyFont="1" applyFill="1" applyBorder="1"/>
    <xf numFmtId="164" fontId="11" fillId="0" borderId="1" xfId="1" applyNumberFormat="1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11" fillId="0" borderId="1" xfId="0" applyNumberFormat="1" applyFont="1" applyBorder="1"/>
    <xf numFmtId="0" fontId="11" fillId="0" borderId="1" xfId="0" applyFont="1" applyBorder="1"/>
    <xf numFmtId="0" fontId="11" fillId="0" borderId="1" xfId="0" applyFont="1" applyFill="1" applyBorder="1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0" fontId="15" fillId="0" borderId="0" xfId="0" applyFont="1"/>
    <xf numFmtId="0" fontId="15" fillId="0" borderId="1" xfId="0" applyFont="1" applyBorder="1"/>
    <xf numFmtId="0" fontId="11" fillId="0" borderId="2" xfId="0" applyFont="1" applyFill="1" applyBorder="1"/>
    <xf numFmtId="164" fontId="11" fillId="0" borderId="2" xfId="1" applyNumberFormat="1" applyFont="1" applyFill="1" applyBorder="1" applyAlignment="1">
      <alignment horizontal="center"/>
    </xf>
    <xf numFmtId="0" fontId="16" fillId="0" borderId="0" xfId="0" applyFont="1" applyBorder="1"/>
    <xf numFmtId="164" fontId="11" fillId="0" borderId="1" xfId="1" applyNumberFormat="1" applyFont="1" applyFill="1" applyBorder="1"/>
    <xf numFmtId="37" fontId="17" fillId="0" borderId="0" xfId="0" applyNumberFormat="1" applyFont="1" applyFill="1" applyBorder="1" applyProtection="1"/>
    <xf numFmtId="37" fontId="18" fillId="0" borderId="0" xfId="0" applyNumberFormat="1" applyFont="1" applyFill="1" applyBorder="1" applyProtection="1"/>
    <xf numFmtId="37" fontId="19" fillId="0" borderId="0" xfId="0" applyNumberFormat="1" applyFont="1" applyFill="1" applyBorder="1" applyProtection="1"/>
    <xf numFmtId="37" fontId="19" fillId="0" borderId="0" xfId="0" applyNumberFormat="1" applyFont="1" applyFill="1" applyBorder="1" applyAlignment="1" applyProtection="1">
      <alignment horizontal="center"/>
    </xf>
    <xf numFmtId="37" fontId="19" fillId="3" borderId="0" xfId="0" applyNumberFormat="1" applyFont="1" applyFill="1" applyBorder="1" applyAlignment="1" applyProtection="1">
      <alignment horizontal="centerContinuous"/>
    </xf>
    <xf numFmtId="37" fontId="17" fillId="3" borderId="0" xfId="0" applyNumberFormat="1" applyFont="1" applyFill="1" applyBorder="1" applyAlignment="1" applyProtection="1">
      <alignment horizontal="centerContinuous"/>
    </xf>
    <xf numFmtId="37" fontId="19" fillId="3" borderId="0" xfId="0" applyNumberFormat="1" applyFont="1" applyFill="1" applyBorder="1" applyAlignment="1" applyProtection="1">
      <alignment horizontal="center"/>
    </xf>
    <xf numFmtId="37" fontId="19" fillId="4" borderId="0" xfId="0" applyNumberFormat="1" applyFont="1" applyFill="1" applyBorder="1" applyAlignment="1" applyProtection="1">
      <alignment horizontal="center"/>
    </xf>
    <xf numFmtId="37" fontId="19" fillId="2" borderId="0" xfId="0" applyNumberFormat="1" applyFont="1" applyFill="1" applyBorder="1" applyProtection="1"/>
    <xf numFmtId="37" fontId="19" fillId="2" borderId="0" xfId="0" applyNumberFormat="1" applyFont="1" applyFill="1" applyBorder="1" applyAlignment="1" applyProtection="1">
      <alignment horizontal="center"/>
    </xf>
    <xf numFmtId="37" fontId="19" fillId="4" borderId="0" xfId="0" applyNumberFormat="1" applyFont="1" applyFill="1" applyBorder="1" applyProtection="1"/>
    <xf numFmtId="37" fontId="19" fillId="8" borderId="0" xfId="0" applyNumberFormat="1" applyFont="1" applyFill="1" applyBorder="1" applyAlignment="1" applyProtection="1">
      <alignment horizontal="center"/>
    </xf>
    <xf numFmtId="37" fontId="19" fillId="8" borderId="0" xfId="0" quotePrefix="1" applyNumberFormat="1" applyFont="1" applyFill="1" applyBorder="1" applyAlignment="1" applyProtection="1">
      <alignment horizontal="center"/>
    </xf>
    <xf numFmtId="37" fontId="19" fillId="8" borderId="0" xfId="0" quotePrefix="1" applyNumberFormat="1" applyFont="1" applyFill="1" applyBorder="1" applyAlignment="1" applyProtection="1">
      <alignment horizontal="centerContinuous"/>
    </xf>
    <xf numFmtId="0" fontId="11" fillId="8" borderId="0" xfId="0" applyFont="1" applyFill="1" applyBorder="1"/>
    <xf numFmtId="37" fontId="17" fillId="8" borderId="0" xfId="0" applyNumberFormat="1" applyFont="1" applyFill="1" applyBorder="1" applyProtection="1"/>
    <xf numFmtId="37" fontId="19" fillId="8" borderId="0" xfId="0" applyNumberFormat="1" applyFont="1" applyFill="1" applyBorder="1" applyAlignment="1" applyProtection="1">
      <alignment horizontal="centerContinuous"/>
    </xf>
    <xf numFmtId="37" fontId="17" fillId="7" borderId="0" xfId="0" applyNumberFormat="1" applyFont="1" applyFill="1" applyBorder="1" applyProtection="1"/>
    <xf numFmtId="37" fontId="19" fillId="7" borderId="0" xfId="0" applyNumberFormat="1" applyFont="1" applyFill="1" applyBorder="1" applyAlignment="1" applyProtection="1">
      <alignment horizontal="center"/>
    </xf>
    <xf numFmtId="37" fontId="18" fillId="5" borderId="0" xfId="0" applyNumberFormat="1" applyFont="1" applyFill="1" applyBorder="1" applyProtection="1"/>
    <xf numFmtId="37" fontId="19" fillId="5" borderId="0" xfId="0" applyNumberFormat="1" applyFont="1" applyFill="1" applyBorder="1" applyAlignment="1" applyProtection="1">
      <alignment horizontal="center"/>
    </xf>
    <xf numFmtId="0" fontId="11" fillId="5" borderId="0" xfId="0" applyFont="1" applyFill="1" applyBorder="1"/>
    <xf numFmtId="37" fontId="17" fillId="0" borderId="2" xfId="0" applyNumberFormat="1" applyFont="1" applyFill="1" applyBorder="1" applyProtection="1"/>
    <xf numFmtId="37" fontId="17" fillId="0" borderId="1" xfId="0" applyNumberFormat="1" applyFont="1" applyFill="1" applyBorder="1" applyProtection="1"/>
    <xf numFmtId="37" fontId="19" fillId="3" borderId="1" xfId="0" applyNumberFormat="1" applyFont="1" applyFill="1" applyBorder="1" applyAlignment="1" applyProtection="1">
      <alignment horizontal="center"/>
    </xf>
    <xf numFmtId="37" fontId="19" fillId="4" borderId="1" xfId="0" applyNumberFormat="1" applyFont="1" applyFill="1" applyBorder="1" applyAlignment="1" applyProtection="1">
      <alignment horizontal="center"/>
    </xf>
    <xf numFmtId="37" fontId="19" fillId="0" borderId="1" xfId="0" applyNumberFormat="1" applyFont="1" applyFill="1" applyBorder="1" applyProtection="1"/>
    <xf numFmtId="37" fontId="19" fillId="2" borderId="1" xfId="0" applyNumberFormat="1" applyFont="1" applyFill="1" applyBorder="1" applyAlignment="1" applyProtection="1">
      <alignment horizontal="center"/>
    </xf>
    <xf numFmtId="37" fontId="19" fillId="0" borderId="1" xfId="0" applyNumberFormat="1" applyFont="1" applyFill="1" applyBorder="1" applyAlignment="1" applyProtection="1">
      <alignment horizontal="center"/>
    </xf>
    <xf numFmtId="37" fontId="19" fillId="8" borderId="1" xfId="0" applyNumberFormat="1" applyFont="1" applyFill="1" applyBorder="1" applyAlignment="1" applyProtection="1">
      <alignment horizontal="center"/>
    </xf>
    <xf numFmtId="37" fontId="19" fillId="7" borderId="1" xfId="0" applyNumberFormat="1" applyFont="1" applyFill="1" applyBorder="1" applyAlignment="1" applyProtection="1">
      <alignment horizontal="center"/>
    </xf>
    <xf numFmtId="37" fontId="19" fillId="5" borderId="1" xfId="0" applyNumberFormat="1" applyFont="1" applyFill="1" applyBorder="1" applyAlignment="1" applyProtection="1">
      <alignment horizontal="center"/>
    </xf>
    <xf numFmtId="37" fontId="17" fillId="0" borderId="20" xfId="0" applyNumberFormat="1" applyFont="1" applyFill="1" applyBorder="1" applyProtection="1"/>
    <xf numFmtId="37" fontId="17" fillId="0" borderId="21" xfId="0" applyNumberFormat="1" applyFont="1" applyFill="1" applyBorder="1" applyProtection="1"/>
    <xf numFmtId="37" fontId="17" fillId="0" borderId="27" xfId="0" applyNumberFormat="1" applyFont="1" applyFill="1" applyBorder="1" applyProtection="1"/>
    <xf numFmtId="37" fontId="18" fillId="0" borderId="22" xfId="0" applyNumberFormat="1" applyFont="1" applyFill="1" applyBorder="1" applyProtection="1"/>
    <xf numFmtId="37" fontId="17" fillId="5" borderId="0" xfId="0" applyNumberFormat="1" applyFont="1" applyFill="1" applyBorder="1" applyProtection="1"/>
    <xf numFmtId="37" fontId="11" fillId="0" borderId="0" xfId="0" applyNumberFormat="1" applyFont="1" applyFill="1" applyBorder="1" applyProtection="1"/>
    <xf numFmtId="0" fontId="12" fillId="0" borderId="0" xfId="0" applyFont="1" applyFill="1" applyBorder="1" applyAlignment="1">
      <alignment horizontal="left"/>
    </xf>
    <xf numFmtId="37" fontId="17" fillId="3" borderId="13" xfId="0" applyNumberFormat="1" applyFont="1" applyFill="1" applyBorder="1" applyProtection="1"/>
    <xf numFmtId="37" fontId="17" fillId="3" borderId="14" xfId="0" applyNumberFormat="1" applyFont="1" applyFill="1" applyBorder="1" applyProtection="1"/>
    <xf numFmtId="37" fontId="19" fillId="3" borderId="14" xfId="0" applyNumberFormat="1" applyFont="1" applyFill="1" applyBorder="1" applyAlignment="1" applyProtection="1">
      <alignment horizontal="center"/>
    </xf>
    <xf numFmtId="37" fontId="19" fillId="3" borderId="15" xfId="0" applyNumberFormat="1" applyFont="1" applyFill="1" applyBorder="1" applyAlignment="1" applyProtection="1">
      <alignment horizontal="center"/>
    </xf>
    <xf numFmtId="37" fontId="17" fillId="0" borderId="14" xfId="0" applyNumberFormat="1" applyFont="1" applyFill="1" applyBorder="1" applyProtection="1"/>
    <xf numFmtId="37" fontId="17" fillId="0" borderId="16" xfId="0" applyNumberFormat="1" applyFont="1" applyFill="1" applyBorder="1" applyProtection="1"/>
    <xf numFmtId="37" fontId="19" fillId="3" borderId="6" xfId="0" applyNumberFormat="1" applyFont="1" applyFill="1" applyBorder="1" applyAlignment="1" applyProtection="1">
      <alignment horizontal="center"/>
    </xf>
    <xf numFmtId="37" fontId="19" fillId="3" borderId="10" xfId="0" applyNumberFormat="1" applyFont="1" applyFill="1" applyBorder="1" applyAlignment="1" applyProtection="1">
      <alignment horizontal="center"/>
    </xf>
    <xf numFmtId="37" fontId="17" fillId="0" borderId="6" xfId="0" applyNumberFormat="1" applyFont="1" applyFill="1" applyBorder="1" applyProtection="1"/>
    <xf numFmtId="37" fontId="18" fillId="0" borderId="28" xfId="0" applyNumberFormat="1" applyFont="1" applyFill="1" applyBorder="1" applyProtection="1"/>
    <xf numFmtId="37" fontId="19" fillId="5" borderId="0" xfId="0" applyNumberFormat="1" applyFont="1" applyFill="1" applyBorder="1" applyProtection="1"/>
    <xf numFmtId="37" fontId="19" fillId="5" borderId="20" xfId="0" applyNumberFormat="1" applyFont="1" applyFill="1" applyBorder="1" applyAlignment="1" applyProtection="1">
      <alignment horizontal="center"/>
    </xf>
    <xf numFmtId="37" fontId="19" fillId="5" borderId="21" xfId="0" applyNumberFormat="1" applyFont="1" applyFill="1" applyBorder="1" applyAlignment="1" applyProtection="1">
      <alignment horizontal="center"/>
    </xf>
    <xf numFmtId="37" fontId="19" fillId="5" borderId="22" xfId="0" applyNumberFormat="1" applyFont="1" applyFill="1" applyBorder="1" applyAlignment="1" applyProtection="1">
      <alignment horizontal="center"/>
    </xf>
    <xf numFmtId="37" fontId="17" fillId="3" borderId="23" xfId="0" applyNumberFormat="1" applyFont="1" applyFill="1" applyBorder="1" applyProtection="1"/>
    <xf numFmtId="37" fontId="17" fillId="3" borderId="6" xfId="0" applyNumberFormat="1" applyFont="1" applyFill="1" applyBorder="1" applyProtection="1"/>
    <xf numFmtId="37" fontId="20" fillId="0" borderId="0" xfId="0" quotePrefix="1" applyNumberFormat="1" applyFont="1" applyProtection="1"/>
    <xf numFmtId="37" fontId="21" fillId="0" borderId="0" xfId="0" applyNumberFormat="1" applyFont="1" applyProtection="1"/>
    <xf numFmtId="0" fontId="22" fillId="0" borderId="0" xfId="0" applyNumberFormat="1" applyFont="1" applyProtection="1"/>
    <xf numFmtId="37" fontId="22" fillId="0" borderId="0" xfId="0" applyNumberFormat="1" applyFont="1" applyProtection="1"/>
    <xf numFmtId="37" fontId="22" fillId="0" borderId="0" xfId="0" applyNumberFormat="1" applyFont="1" applyAlignment="1" applyProtection="1">
      <alignment horizontal="center"/>
    </xf>
    <xf numFmtId="5" fontId="22" fillId="0" borderId="0" xfId="0" applyNumberFormat="1" applyFont="1" applyProtection="1"/>
    <xf numFmtId="5" fontId="21" fillId="0" borderId="0" xfId="0" applyNumberFormat="1" applyFont="1" applyProtection="1"/>
    <xf numFmtId="166" fontId="22" fillId="0" borderId="29" xfId="0" applyNumberFormat="1" applyFont="1" applyBorder="1" applyAlignment="1" applyProtection="1">
      <alignment horizontal="center"/>
    </xf>
    <xf numFmtId="49" fontId="1" fillId="0" borderId="0" xfId="0" applyNumberFormat="1" applyFont="1"/>
    <xf numFmtId="37" fontId="22" fillId="0" borderId="1" xfId="0" applyNumberFormat="1" applyFont="1" applyBorder="1" applyProtection="1"/>
    <xf numFmtId="37" fontId="21" fillId="0" borderId="1" xfId="0" applyNumberFormat="1" applyFont="1" applyBorder="1" applyProtection="1"/>
    <xf numFmtId="37" fontId="22" fillId="0" borderId="1" xfId="0" applyNumberFormat="1" applyFont="1" applyBorder="1" applyAlignment="1" applyProtection="1">
      <alignment horizontal="center"/>
    </xf>
    <xf numFmtId="169" fontId="12" fillId="0" borderId="17" xfId="1" applyNumberFormat="1" applyFont="1" applyFill="1" applyBorder="1" applyAlignment="1"/>
    <xf numFmtId="164" fontId="12" fillId="0" borderId="30" xfId="1" applyNumberFormat="1" applyFont="1" applyFill="1" applyBorder="1" applyAlignment="1">
      <alignment horizontal="center"/>
    </xf>
    <xf numFmtId="0" fontId="12" fillId="0" borderId="0" xfId="0" applyFont="1"/>
    <xf numFmtId="0" fontId="11" fillId="0" borderId="0" xfId="0" applyFont="1"/>
    <xf numFmtId="167" fontId="11" fillId="0" borderId="0" xfId="0" applyNumberFormat="1" applyFont="1"/>
    <xf numFmtId="10" fontId="12" fillId="0" borderId="0" xfId="0" applyNumberFormat="1" applyFont="1"/>
    <xf numFmtId="5" fontId="12" fillId="0" borderId="0" xfId="0" applyNumberFormat="1" applyFont="1"/>
    <xf numFmtId="10" fontId="11" fillId="0" borderId="0" xfId="0" applyNumberFormat="1" applyFont="1"/>
    <xf numFmtId="10" fontId="11" fillId="0" borderId="1" xfId="0" applyNumberFormat="1" applyFont="1" applyBorder="1"/>
    <xf numFmtId="0" fontId="12" fillId="0" borderId="0" xfId="0" applyNumberFormat="1" applyFont="1" applyAlignment="1">
      <alignment horizontal="left"/>
    </xf>
    <xf numFmtId="164" fontId="11" fillId="0" borderId="0" xfId="1" applyNumberFormat="1" applyFont="1"/>
    <xf numFmtId="0" fontId="12" fillId="0" borderId="2" xfId="0" applyFont="1" applyBorder="1"/>
    <xf numFmtId="164" fontId="11" fillId="0" borderId="2" xfId="1" applyNumberFormat="1" applyFont="1" applyBorder="1"/>
    <xf numFmtId="10" fontId="11" fillId="0" borderId="2" xfId="0" applyNumberFormat="1" applyFont="1" applyBorder="1"/>
    <xf numFmtId="164" fontId="12" fillId="0" borderId="0" xfId="1" applyNumberFormat="1" applyFont="1"/>
    <xf numFmtId="164" fontId="11" fillId="0" borderId="0" xfId="1" applyNumberFormat="1" applyFont="1" applyFill="1" applyBorder="1"/>
    <xf numFmtId="164" fontId="11" fillId="0" borderId="2" xfId="1" applyNumberFormat="1" applyFont="1" applyFill="1" applyBorder="1"/>
    <xf numFmtId="164" fontId="11" fillId="0" borderId="9" xfId="1" applyNumberFormat="1" applyFont="1" applyFill="1" applyBorder="1"/>
    <xf numFmtId="164" fontId="12" fillId="0" borderId="0" xfId="1" applyNumberFormat="1" applyFont="1" applyFill="1" applyBorder="1"/>
    <xf numFmtId="0" fontId="15" fillId="0" borderId="0" xfId="0" applyFont="1" applyFill="1" applyBorder="1"/>
    <xf numFmtId="164" fontId="15" fillId="0" borderId="0" xfId="0" applyNumberFormat="1" applyFont="1"/>
    <xf numFmtId="0" fontId="23" fillId="0" borderId="1" xfId="0" applyFont="1" applyBorder="1" applyAlignment="1">
      <alignment horizontal="center"/>
    </xf>
    <xf numFmtId="37" fontId="0" fillId="0" borderId="0" xfId="0" applyNumberFormat="1"/>
    <xf numFmtId="37" fontId="0" fillId="0" borderId="1" xfId="0" applyNumberFormat="1" applyBorder="1"/>
    <xf numFmtId="164" fontId="1" fillId="0" borderId="0" xfId="1" applyNumberFormat="1" applyFont="1" applyFill="1"/>
    <xf numFmtId="164" fontId="7" fillId="0" borderId="0" xfId="1" applyNumberFormat="1" applyFont="1" applyFill="1"/>
    <xf numFmtId="10" fontId="11" fillId="0" borderId="0" xfId="0" applyNumberFormat="1" applyFont="1" applyFill="1"/>
    <xf numFmtId="164" fontId="0" fillId="0" borderId="0" xfId="1" applyNumberFormat="1" applyFont="1" applyFill="1"/>
    <xf numFmtId="169" fontId="8" fillId="0" borderId="1" xfId="0" applyNumberFormat="1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/>
    <xf numFmtId="169" fontId="8" fillId="0" borderId="1" xfId="1" applyNumberFormat="1" applyFont="1" applyFill="1" applyBorder="1"/>
    <xf numFmtId="169" fontId="8" fillId="0" borderId="0" xfId="0" applyNumberFormat="1" applyFont="1" applyFill="1" applyBorder="1"/>
    <xf numFmtId="169" fontId="8" fillId="0" borderId="4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" fillId="0" borderId="0" xfId="0" applyNumberFormat="1" applyFont="1" applyFill="1" applyBorder="1"/>
    <xf numFmtId="169" fontId="8" fillId="0" borderId="2" xfId="0" applyNumberFormat="1" applyFont="1" applyFill="1" applyBorder="1"/>
    <xf numFmtId="169" fontId="9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164" fontId="8" fillId="0" borderId="2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/>
    <xf numFmtId="164" fontId="8" fillId="0" borderId="0" xfId="0" applyNumberFormat="1" applyFont="1" applyFill="1" applyBorder="1"/>
    <xf numFmtId="164" fontId="1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168" fontId="11" fillId="0" borderId="0" xfId="0" applyNumberFormat="1" applyFont="1" applyBorder="1"/>
    <xf numFmtId="168" fontId="11" fillId="0" borderId="1" xfId="0" applyNumberFormat="1" applyFont="1" applyBorder="1"/>
    <xf numFmtId="10" fontId="11" fillId="0" borderId="0" xfId="3" applyNumberFormat="1" applyFont="1" applyFill="1" applyBorder="1"/>
    <xf numFmtId="10" fontId="11" fillId="0" borderId="1" xfId="3" applyNumberFormat="1" applyFont="1" applyFill="1" applyBorder="1"/>
    <xf numFmtId="9" fontId="11" fillId="0" borderId="0" xfId="3" applyFont="1" applyBorder="1"/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11" fillId="0" borderId="1" xfId="1" applyNumberFormat="1" applyFont="1" applyBorder="1"/>
    <xf numFmtId="164" fontId="12" fillId="0" borderId="31" xfId="1" applyNumberFormat="1" applyFont="1" applyFill="1" applyBorder="1" applyAlignment="1">
      <alignment wrapText="1"/>
    </xf>
    <xf numFmtId="164" fontId="11" fillId="0" borderId="7" xfId="1" applyNumberFormat="1" applyFont="1" applyFill="1" applyBorder="1" applyAlignment="1">
      <alignment wrapText="1"/>
    </xf>
    <xf numFmtId="164" fontId="11" fillId="0" borderId="9" xfId="1" applyNumberFormat="1" applyFont="1" applyFill="1" applyBorder="1" applyAlignment="1">
      <alignment wrapText="1"/>
    </xf>
    <xf numFmtId="164" fontId="11" fillId="0" borderId="8" xfId="1" applyNumberFormat="1" applyFont="1" applyFill="1" applyBorder="1" applyAlignment="1">
      <alignment wrapText="1"/>
    </xf>
    <xf numFmtId="164" fontId="11" fillId="0" borderId="7" xfId="1" applyNumberFormat="1" applyFont="1" applyFill="1" applyBorder="1" applyAlignment="1">
      <alignment horizontal="center" vertical="center" wrapText="1"/>
    </xf>
    <xf numFmtId="164" fontId="11" fillId="0" borderId="8" xfId="1" applyNumberFormat="1" applyFont="1" applyFill="1" applyBorder="1" applyAlignment="1">
      <alignment horizontal="left" wrapText="1"/>
    </xf>
    <xf numFmtId="164" fontId="12" fillId="0" borderId="8" xfId="1" applyNumberFormat="1" applyFont="1" applyFill="1" applyBorder="1" applyAlignment="1">
      <alignment wrapText="1"/>
    </xf>
    <xf numFmtId="164" fontId="12" fillId="0" borderId="7" xfId="1" applyNumberFormat="1" applyFont="1" applyFill="1" applyBorder="1" applyAlignment="1">
      <alignment wrapText="1"/>
    </xf>
    <xf numFmtId="164" fontId="12" fillId="0" borderId="31" xfId="1" applyNumberFormat="1" applyFont="1" applyFill="1" applyBorder="1" applyAlignment="1">
      <alignment horizontal="left" wrapText="1"/>
    </xf>
    <xf numFmtId="164" fontId="11" fillId="0" borderId="31" xfId="1" applyNumberFormat="1" applyFont="1" applyFill="1" applyBorder="1"/>
    <xf numFmtId="164" fontId="11" fillId="0" borderId="7" xfId="1" applyNumberFormat="1" applyFont="1" applyFill="1" applyBorder="1" applyAlignment="1">
      <alignment horizontal="center" vertical="center"/>
    </xf>
    <xf numFmtId="164" fontId="12" fillId="0" borderId="31" xfId="1" applyNumberFormat="1" applyFont="1" applyFill="1" applyBorder="1"/>
    <xf numFmtId="164" fontId="11" fillId="0" borderId="8" xfId="1" applyNumberFormat="1" applyFont="1" applyFill="1" applyBorder="1"/>
    <xf numFmtId="164" fontId="11" fillId="0" borderId="31" xfId="1" applyNumberFormat="1" applyFont="1" applyFill="1" applyBorder="1" applyAlignment="1">
      <alignment horizontal="center"/>
    </xf>
    <xf numFmtId="169" fontId="12" fillId="0" borderId="4" xfId="1" applyNumberFormat="1" applyFont="1" applyFill="1" applyBorder="1" applyAlignment="1"/>
    <xf numFmtId="164" fontId="12" fillId="0" borderId="8" xfId="1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7" fillId="0" borderId="1" xfId="1" applyNumberFormat="1" applyFont="1" applyFill="1" applyBorder="1"/>
    <xf numFmtId="0" fontId="24" fillId="0" borderId="0" xfId="0" applyFont="1"/>
    <xf numFmtId="0" fontId="25" fillId="0" borderId="0" xfId="0" applyFont="1"/>
    <xf numFmtId="164" fontId="25" fillId="0" borderId="0" xfId="1" applyNumberFormat="1" applyFont="1"/>
    <xf numFmtId="10" fontId="25" fillId="0" borderId="0" xfId="3" applyNumberFormat="1" applyFont="1"/>
    <xf numFmtId="0" fontId="26" fillId="0" borderId="0" xfId="0" applyFont="1" applyAlignment="1">
      <alignment horizontal="right"/>
    </xf>
    <xf numFmtId="22" fontId="7" fillId="0" borderId="0" xfId="0" applyNumberFormat="1" applyFont="1"/>
    <xf numFmtId="37" fontId="17" fillId="3" borderId="0" xfId="0" applyNumberFormat="1" applyFont="1" applyFill="1" applyBorder="1" applyProtection="1"/>
    <xf numFmtId="37" fontId="18" fillId="0" borderId="10" xfId="0" applyNumberFormat="1" applyFont="1" applyFill="1" applyBorder="1" applyProtection="1"/>
    <xf numFmtId="37" fontId="17" fillId="0" borderId="11" xfId="0" applyNumberFormat="1" applyFont="1" applyFill="1" applyBorder="1" applyProtection="1"/>
    <xf numFmtId="37" fontId="27" fillId="0" borderId="0" xfId="2" quotePrefix="1" applyFont="1" applyFill="1" applyBorder="1" applyProtection="1"/>
    <xf numFmtId="37" fontId="28" fillId="0" borderId="0" xfId="2" applyFont="1" applyFill="1" applyBorder="1" applyProtection="1"/>
    <xf numFmtId="37" fontId="28" fillId="0" borderId="0" xfId="2" applyFont="1" applyFill="1" applyBorder="1" applyAlignment="1" applyProtection="1">
      <alignment horizontal="center"/>
    </xf>
    <xf numFmtId="37" fontId="29" fillId="0" borderId="0" xfId="2" applyFont="1" applyFill="1" applyBorder="1"/>
    <xf numFmtId="37" fontId="27" fillId="0" borderId="0" xfId="2" applyFont="1" applyFill="1" applyBorder="1" applyProtection="1"/>
    <xf numFmtId="37" fontId="27" fillId="0" borderId="0" xfId="2" applyFont="1" applyFill="1" applyBorder="1" applyAlignment="1" applyProtection="1">
      <alignment wrapText="1"/>
    </xf>
    <xf numFmtId="37" fontId="20" fillId="0" borderId="0" xfId="2" applyFont="1" applyFill="1" applyBorder="1" applyAlignment="1">
      <alignment wrapText="1"/>
    </xf>
    <xf numFmtId="37" fontId="30" fillId="0" borderId="0" xfId="2" applyFont="1" applyFill="1" applyBorder="1" applyProtection="1">
      <protection locked="0"/>
    </xf>
    <xf numFmtId="37" fontId="30" fillId="0" borderId="0" xfId="2" applyFont="1" applyFill="1" applyBorder="1" applyAlignment="1" applyProtection="1">
      <alignment horizontal="center"/>
      <protection locked="0"/>
    </xf>
    <xf numFmtId="37" fontId="30" fillId="0" borderId="0" xfId="2" applyFont="1" applyFill="1" applyBorder="1" applyAlignment="1" applyProtection="1">
      <alignment horizontal="right"/>
      <protection locked="0"/>
    </xf>
    <xf numFmtId="37" fontId="30" fillId="0" borderId="0" xfId="2" applyFont="1" applyFill="1" applyBorder="1"/>
    <xf numFmtId="37" fontId="28" fillId="0" borderId="0" xfId="2" applyNumberFormat="1" applyFont="1" applyFill="1" applyBorder="1" applyProtection="1"/>
    <xf numFmtId="37" fontId="29" fillId="0" borderId="0" xfId="2" applyFont="1" applyFill="1" applyBorder="1" applyProtection="1"/>
    <xf numFmtId="37" fontId="29" fillId="0" borderId="0" xfId="2" applyFont="1" applyFill="1" applyBorder="1" applyProtection="1">
      <protection locked="0"/>
    </xf>
    <xf numFmtId="37" fontId="29" fillId="0" borderId="0" xfId="2" applyFont="1" applyFill="1" applyBorder="1" applyAlignment="1" applyProtection="1">
      <alignment horizontal="center"/>
      <protection locked="0"/>
    </xf>
    <xf numFmtId="37" fontId="29" fillId="0" borderId="0" xfId="2" applyFont="1" applyFill="1" applyBorder="1" applyAlignment="1" applyProtection="1">
      <alignment horizontal="right"/>
      <protection locked="0"/>
    </xf>
    <xf numFmtId="37" fontId="20" fillId="0" borderId="0" xfId="2" applyFont="1" applyFill="1" applyBorder="1" applyProtection="1"/>
    <xf numFmtId="37" fontId="27" fillId="0" borderId="0" xfId="2" applyNumberFormat="1" applyFont="1" applyFill="1" applyBorder="1" applyProtection="1"/>
    <xf numFmtId="37" fontId="28" fillId="0" borderId="0" xfId="2" applyNumberFormat="1" applyFont="1" applyFill="1" applyBorder="1" applyAlignment="1" applyProtection="1">
      <alignment horizontal="center"/>
    </xf>
    <xf numFmtId="37" fontId="29" fillId="0" borderId="0" xfId="2" applyFont="1" applyFill="1" applyBorder="1" applyAlignment="1">
      <alignment horizontal="center"/>
    </xf>
    <xf numFmtId="165" fontId="29" fillId="0" borderId="0" xfId="3" applyNumberFormat="1" applyFont="1" applyFill="1" applyBorder="1"/>
    <xf numFmtId="37" fontId="27" fillId="0" borderId="1" xfId="2" applyFont="1" applyFill="1" applyBorder="1" applyAlignment="1" applyProtection="1">
      <alignment horizontal="center" wrapText="1"/>
    </xf>
    <xf numFmtId="37" fontId="20" fillId="0" borderId="1" xfId="2" applyFont="1" applyFill="1" applyBorder="1" applyAlignment="1">
      <alignment horizontal="center" wrapText="1"/>
    </xf>
    <xf numFmtId="37" fontId="20" fillId="0" borderId="1" xfId="2" applyFont="1" applyFill="1" applyBorder="1" applyAlignment="1">
      <alignment horizontal="right" wrapText="1"/>
    </xf>
    <xf numFmtId="37" fontId="28" fillId="0" borderId="2" xfId="2" applyFont="1" applyFill="1" applyBorder="1" applyProtection="1"/>
    <xf numFmtId="37" fontId="30" fillId="0" borderId="2" xfId="2" applyFont="1" applyFill="1" applyBorder="1" applyProtection="1">
      <protection locked="0"/>
    </xf>
    <xf numFmtId="37" fontId="30" fillId="0" borderId="2" xfId="2" applyFont="1" applyFill="1" applyBorder="1" applyAlignment="1" applyProtection="1">
      <alignment horizontal="center"/>
      <protection locked="0"/>
    </xf>
    <xf numFmtId="37" fontId="30" fillId="0" borderId="2" xfId="2" applyFont="1" applyFill="1" applyBorder="1" applyAlignment="1" applyProtection="1">
      <alignment horizontal="right"/>
      <protection locked="0"/>
    </xf>
    <xf numFmtId="37" fontId="29" fillId="0" borderId="2" xfId="2" applyFont="1" applyFill="1" applyBorder="1"/>
    <xf numFmtId="37" fontId="29" fillId="0" borderId="2" xfId="2" applyFont="1" applyFill="1" applyBorder="1" applyProtection="1"/>
    <xf numFmtId="37" fontId="29" fillId="0" borderId="2" xfId="2" applyFont="1" applyFill="1" applyBorder="1" applyProtection="1">
      <protection locked="0"/>
    </xf>
    <xf numFmtId="37" fontId="29" fillId="0" borderId="2" xfId="2" applyFont="1" applyFill="1" applyBorder="1" applyAlignment="1" applyProtection="1">
      <alignment horizontal="center"/>
      <protection locked="0"/>
    </xf>
    <xf numFmtId="37" fontId="29" fillId="0" borderId="2" xfId="2" applyFont="1" applyFill="1" applyBorder="1" applyAlignment="1" applyProtection="1">
      <alignment horizontal="right"/>
      <protection locked="0"/>
    </xf>
    <xf numFmtId="37" fontId="28" fillId="0" borderId="2" xfId="2" applyNumberFormat="1" applyFont="1" applyFill="1" applyBorder="1" applyProtection="1"/>
    <xf numFmtId="165" fontId="29" fillId="0" borderId="2" xfId="3" applyNumberFormat="1" applyFont="1" applyFill="1" applyBorder="1"/>
    <xf numFmtId="165" fontId="20" fillId="0" borderId="0" xfId="3" applyNumberFormat="1" applyFont="1" applyFill="1" applyBorder="1"/>
    <xf numFmtId="0" fontId="12" fillId="0" borderId="7" xfId="0" applyFont="1" applyFill="1" applyBorder="1" applyAlignment="1">
      <alignment horizontal="left" indent="3"/>
    </xf>
    <xf numFmtId="0" fontId="12" fillId="0" borderId="0" xfId="0" quotePrefix="1" applyNumberFormat="1" applyFont="1" applyFill="1" applyBorder="1" applyAlignment="1">
      <alignment horizontal="left" indent="6"/>
    </xf>
    <xf numFmtId="0" fontId="12" fillId="0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/>
    </xf>
    <xf numFmtId="0" fontId="20" fillId="0" borderId="0" xfId="0" applyFont="1" applyBorder="1"/>
    <xf numFmtId="168" fontId="8" fillId="0" borderId="2" xfId="0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167" fontId="8" fillId="0" borderId="0" xfId="0" applyNumberFormat="1" applyFont="1" applyFill="1" applyBorder="1"/>
    <xf numFmtId="167" fontId="8" fillId="0" borderId="1" xfId="0" applyNumberFormat="1" applyFont="1" applyFill="1" applyBorder="1" applyAlignment="1">
      <alignment horizontal="center"/>
    </xf>
    <xf numFmtId="0" fontId="1" fillId="0" borderId="0" xfId="0" quotePrefix="1" applyFont="1"/>
    <xf numFmtId="0" fontId="7" fillId="0" borderId="0" xfId="0" quotePrefix="1" applyFont="1"/>
    <xf numFmtId="0" fontId="24" fillId="0" borderId="0" xfId="0" quotePrefix="1" applyFont="1"/>
    <xf numFmtId="0" fontId="0" fillId="0" borderId="1" xfId="0" applyFont="1" applyBorder="1"/>
    <xf numFmtId="0" fontId="1" fillId="0" borderId="0" xfId="0" applyFont="1"/>
    <xf numFmtId="164" fontId="6" fillId="0" borderId="0" xfId="1" applyNumberFormat="1" applyFont="1"/>
    <xf numFmtId="0" fontId="11" fillId="0" borderId="0" xfId="0" applyFont="1" applyFill="1" applyBorder="1" applyAlignment="1">
      <alignment horizontal="center" wrapText="1"/>
    </xf>
    <xf numFmtId="164" fontId="31" fillId="0" borderId="0" xfId="1" applyNumberFormat="1" applyFont="1" applyFill="1"/>
    <xf numFmtId="164" fontId="31" fillId="0" borderId="0" xfId="1" applyNumberFormat="1" applyFont="1" applyFill="1" applyBorder="1"/>
    <xf numFmtId="164" fontId="31" fillId="0" borderId="2" xfId="1" applyNumberFormat="1" applyFont="1" applyFill="1" applyBorder="1"/>
    <xf numFmtId="169" fontId="11" fillId="0" borderId="0" xfId="1" applyNumberFormat="1" applyFont="1" applyBorder="1" applyAlignment="1">
      <alignment horizontal="right"/>
    </xf>
    <xf numFmtId="168" fontId="1" fillId="0" borderId="1" xfId="0" applyNumberFormat="1" applyFont="1" applyFill="1" applyBorder="1"/>
    <xf numFmtId="168" fontId="8" fillId="0" borderId="0" xfId="1" applyNumberFormat="1" applyFont="1" applyFill="1" applyBorder="1" applyAlignment="1">
      <alignment horizontal="center"/>
    </xf>
    <xf numFmtId="168" fontId="8" fillId="0" borderId="2" xfId="1" applyNumberFormat="1" applyFont="1" applyFill="1" applyBorder="1" applyAlignment="1">
      <alignment horizontal="center"/>
    </xf>
    <xf numFmtId="168" fontId="8" fillId="0" borderId="4" xfId="1" applyNumberFormat="1" applyFont="1" applyFill="1" applyBorder="1" applyAlignment="1">
      <alignment horizontal="center"/>
    </xf>
    <xf numFmtId="168" fontId="9" fillId="0" borderId="0" xfId="0" applyNumberFormat="1" applyFont="1" applyFill="1" applyBorder="1"/>
    <xf numFmtId="168" fontId="8" fillId="0" borderId="1" xfId="1" applyNumberFormat="1" applyFont="1" applyFill="1" applyBorder="1"/>
    <xf numFmtId="168" fontId="8" fillId="0" borderId="4" xfId="0" applyNumberFormat="1" applyFont="1" applyFill="1" applyBorder="1" applyAlignment="1"/>
    <xf numFmtId="168" fontId="8" fillId="0" borderId="0" xfId="0" applyNumberFormat="1" applyFont="1" applyFill="1" applyBorder="1" applyAlignment="1"/>
    <xf numFmtId="168" fontId="1" fillId="0" borderId="0" xfId="0" applyNumberFormat="1" applyFont="1" applyFill="1" applyBorder="1"/>
    <xf numFmtId="168" fontId="8" fillId="0" borderId="1" xfId="1" applyNumberFormat="1" applyFont="1" applyFill="1" applyBorder="1" applyAlignment="1">
      <alignment horizontal="center"/>
    </xf>
    <xf numFmtId="168" fontId="8" fillId="0" borderId="2" xfId="0" applyNumberFormat="1" applyFont="1" applyFill="1" applyBorder="1"/>
    <xf numFmtId="168" fontId="9" fillId="0" borderId="1" xfId="0" applyNumberFormat="1" applyFont="1" applyFill="1" applyBorder="1" applyAlignment="1">
      <alignment horizontal="left"/>
    </xf>
    <xf numFmtId="164" fontId="32" fillId="0" borderId="0" xfId="1" applyNumberFormat="1" applyFont="1" applyFill="1"/>
    <xf numFmtId="164" fontId="32" fillId="0" borderId="1" xfId="1" applyNumberFormat="1" applyFont="1" applyFill="1" applyBorder="1"/>
    <xf numFmtId="0" fontId="12" fillId="0" borderId="1" xfId="0" applyFont="1" applyFill="1" applyBorder="1" applyAlignment="1">
      <alignment horizontal="center" wrapText="1"/>
    </xf>
    <xf numFmtId="0" fontId="33" fillId="0" borderId="0" xfId="0" applyFont="1"/>
    <xf numFmtId="0" fontId="34" fillId="0" borderId="0" xfId="0" applyFont="1"/>
    <xf numFmtId="0" fontId="33" fillId="0" borderId="1" xfId="0" applyFont="1" applyBorder="1"/>
    <xf numFmtId="0" fontId="33" fillId="0" borderId="1" xfId="0" applyFont="1" applyBorder="1" applyAlignment="1">
      <alignment horizontal="right" wrapText="1"/>
    </xf>
    <xf numFmtId="0" fontId="33" fillId="0" borderId="1" xfId="0" applyFont="1" applyBorder="1" applyAlignment="1">
      <alignment horizontal="right"/>
    </xf>
    <xf numFmtId="164" fontId="34" fillId="0" borderId="0" xfId="1" applyNumberFormat="1" applyFont="1"/>
    <xf numFmtId="0" fontId="34" fillId="0" borderId="1" xfId="0" applyFont="1" applyBorder="1"/>
    <xf numFmtId="164" fontId="34" fillId="0" borderId="1" xfId="1" applyNumberFormat="1" applyFont="1" applyBorder="1"/>
    <xf numFmtId="164" fontId="33" fillId="0" borderId="0" xfId="1" applyNumberFormat="1" applyFont="1"/>
    <xf numFmtId="0" fontId="33" fillId="0" borderId="1" xfId="0" applyFont="1" applyFill="1" applyBorder="1" applyAlignment="1">
      <alignment horizontal="center"/>
    </xf>
    <xf numFmtId="0" fontId="33" fillId="0" borderId="0" xfId="0" applyFont="1" applyFill="1" applyBorder="1"/>
    <xf numFmtId="165" fontId="34" fillId="0" borderId="0" xfId="3" applyNumberFormat="1" applyFont="1" applyFill="1" applyBorder="1" applyAlignment="1">
      <alignment horizontal="center"/>
    </xf>
    <xf numFmtId="0" fontId="33" fillId="0" borderId="1" xfId="0" applyFont="1" applyFill="1" applyBorder="1"/>
    <xf numFmtId="0" fontId="33" fillId="0" borderId="1" xfId="0" applyFont="1" applyFill="1" applyBorder="1" applyAlignment="1">
      <alignment horizontal="left"/>
    </xf>
    <xf numFmtId="165" fontId="34" fillId="0" borderId="1" xfId="3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4" fontId="11" fillId="0" borderId="0" xfId="1" applyNumberFormat="1" applyFont="1" applyFill="1"/>
    <xf numFmtId="37" fontId="30" fillId="9" borderId="0" xfId="2" applyFont="1" applyFill="1" applyBorder="1" applyProtection="1">
      <protection locked="0"/>
    </xf>
    <xf numFmtId="37" fontId="30" fillId="9" borderId="2" xfId="2" applyFont="1" applyFill="1" applyBorder="1" applyProtection="1">
      <protection locked="0"/>
    </xf>
    <xf numFmtId="0" fontId="12" fillId="0" borderId="0" xfId="0" applyNumberFormat="1" applyFont="1" applyFill="1" applyAlignment="1">
      <alignment horizontal="left"/>
    </xf>
    <xf numFmtId="0" fontId="12" fillId="0" borderId="0" xfId="0" applyFont="1" applyFill="1"/>
    <xf numFmtId="164" fontId="12" fillId="0" borderId="0" xfId="1" applyNumberFormat="1" applyFont="1" applyFill="1"/>
    <xf numFmtId="167" fontId="21" fillId="0" borderId="0" xfId="0" applyNumberFormat="1" applyFont="1" applyFill="1" applyProtection="1"/>
    <xf numFmtId="167" fontId="21" fillId="0" borderId="1" xfId="0" applyNumberFormat="1" applyFont="1" applyFill="1" applyBorder="1" applyProtection="1"/>
    <xf numFmtId="0" fontId="23" fillId="0" borderId="1" xfId="0" applyFont="1" applyFill="1" applyBorder="1" applyAlignment="1">
      <alignment horizontal="center"/>
    </xf>
    <xf numFmtId="164" fontId="0" fillId="0" borderId="1" xfId="1" applyNumberFormat="1" applyFont="1" applyFill="1" applyBorder="1"/>
    <xf numFmtId="164" fontId="15" fillId="0" borderId="0" xfId="0" applyNumberFormat="1" applyFont="1" applyFill="1"/>
    <xf numFmtId="0" fontId="11" fillId="0" borderId="0" xfId="0" applyFont="1" applyFill="1"/>
    <xf numFmtId="0" fontId="12" fillId="0" borderId="6" xfId="0" quotePrefix="1" applyNumberFormat="1" applyFont="1" applyFill="1" applyBorder="1" applyAlignment="1">
      <alignment horizontal="left" indent="6"/>
    </xf>
    <xf numFmtId="37" fontId="17" fillId="0" borderId="0" xfId="0" applyNumberFormat="1" applyFont="1" applyFill="1" applyProtection="1"/>
    <xf numFmtId="164" fontId="11" fillId="0" borderId="6" xfId="1" applyNumberFormat="1" applyFont="1" applyFill="1" applyBorder="1"/>
    <xf numFmtId="164" fontId="11" fillId="0" borderId="11" xfId="1" applyNumberFormat="1" applyFont="1" applyFill="1" applyBorder="1"/>
    <xf numFmtId="0" fontId="4" fillId="0" borderId="0" xfId="0" applyFont="1" applyAlignment="1">
      <alignment horizontal="center"/>
    </xf>
    <xf numFmtId="0" fontId="12" fillId="8" borderId="0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4" fontId="20" fillId="0" borderId="0" xfId="0" applyNumberFormat="1" applyFont="1" applyBorder="1" applyAlignment="1"/>
  </cellXfs>
  <cellStyles count="4">
    <cellStyle name="Comma" xfId="1" builtinId="3"/>
    <cellStyle name="Normal" xfId="0" builtinId="0"/>
    <cellStyle name="Normal_2013 Abstract and Mill Levy Report" xfId="2"/>
    <cellStyle name="Percent" xfId="3" builtinId="5"/>
  </cellStyles>
  <dxfs count="2">
    <dxf>
      <font>
        <color rgb="FF9C0006"/>
      </font>
    </dxf>
    <dxf>
      <font>
        <color theme="9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"ALBANY COUNTY "&amp;D3</f>
        <v>ALBANY COUNTY 2017</v>
      </c>
      <c r="B1" s="478"/>
      <c r="C1" s="478"/>
      <c r="D1" s="478"/>
      <c r="E1" s="478"/>
      <c r="F1" s="478"/>
      <c r="G1" s="478"/>
      <c r="H1" s="478"/>
      <c r="I1" s="478"/>
    </row>
    <row r="2" spans="1:10">
      <c r="C2" s="1"/>
      <c r="D2" s="7"/>
      <c r="F2" s="7"/>
      <c r="G2" s="7"/>
      <c r="H2" s="7"/>
      <c r="I2" s="7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9" t="s">
        <v>15</v>
      </c>
      <c r="B6" s="11" t="s">
        <v>65</v>
      </c>
      <c r="C6" s="30">
        <f>C25</f>
        <v>123181703</v>
      </c>
      <c r="D6" s="18">
        <f>D25</f>
        <v>127241587</v>
      </c>
      <c r="E6" s="30">
        <f>E25</f>
        <v>11702273</v>
      </c>
      <c r="F6" s="18">
        <f>F25</f>
        <v>12087931</v>
      </c>
      <c r="G6" s="18">
        <f t="shared" ref="G6:G11" si="0">D6-C6</f>
        <v>4059884</v>
      </c>
      <c r="H6" s="19">
        <f>IF(E6=0,"",F6/E6-1)</f>
        <v>3.295581977962736E-2</v>
      </c>
      <c r="I6" s="23">
        <f>IF(D6=0,"N/A",F6/D6)</f>
        <v>9.49998446655652E-2</v>
      </c>
    </row>
    <row r="7" spans="1:10">
      <c r="A7" s="9" t="s">
        <v>14</v>
      </c>
      <c r="B7" s="11" t="s">
        <v>70</v>
      </c>
      <c r="C7" s="30">
        <f>C42</f>
        <v>3187997353</v>
      </c>
      <c r="D7" s="18">
        <f>D42</f>
        <v>3302042534</v>
      </c>
      <c r="E7" s="30">
        <f>E42</f>
        <v>302860002</v>
      </c>
      <c r="F7" s="18">
        <f>F42</f>
        <v>313694210</v>
      </c>
      <c r="G7" s="18">
        <f t="shared" si="0"/>
        <v>114045181</v>
      </c>
      <c r="H7" s="19">
        <f t="shared" ref="H7:H14" si="1">IF(E7=0,"",F7/E7-1)</f>
        <v>3.5772990584606701E-2</v>
      </c>
      <c r="I7" s="23">
        <f>IF(D7=0,"N/A",F7/D7)</f>
        <v>9.5000051262210658E-2</v>
      </c>
    </row>
    <row r="8" spans="1:10">
      <c r="A8" s="9" t="s">
        <v>17</v>
      </c>
      <c r="B8" s="11" t="s">
        <v>71</v>
      </c>
      <c r="C8" s="30">
        <f>C49</f>
        <v>111619673</v>
      </c>
      <c r="D8" s="18">
        <f>D49</f>
        <v>97844199</v>
      </c>
      <c r="E8" s="30">
        <f>E49</f>
        <v>10603889</v>
      </c>
      <c r="F8" s="18">
        <f>F49</f>
        <v>9295230</v>
      </c>
      <c r="G8" s="18">
        <f t="shared" si="0"/>
        <v>-13775474</v>
      </c>
      <c r="H8" s="19">
        <f t="shared" si="1"/>
        <v>-0.12341311758355822</v>
      </c>
      <c r="I8" s="23">
        <f>IF(D8=0,"N/A",F8/D8)</f>
        <v>9.5000317801160597E-2</v>
      </c>
    </row>
    <row r="9" spans="1:10">
      <c r="A9" s="9" t="s">
        <v>19</v>
      </c>
      <c r="B9" s="11" t="s">
        <v>20</v>
      </c>
      <c r="C9" s="30">
        <f>C87</f>
        <v>92974450</v>
      </c>
      <c r="D9" s="18">
        <f>D87</f>
        <v>144155195</v>
      </c>
      <c r="E9" s="30">
        <f>E87</f>
        <v>10692066</v>
      </c>
      <c r="F9" s="18">
        <f>F87</f>
        <v>16577853</v>
      </c>
      <c r="G9" s="18">
        <f t="shared" si="0"/>
        <v>51180745</v>
      </c>
      <c r="H9" s="19">
        <f t="shared" si="1"/>
        <v>0.55048173103308562</v>
      </c>
      <c r="I9" s="23">
        <f>IF(D9=0,"N/A",F9/D9)</f>
        <v>0.11500003867359758</v>
      </c>
    </row>
    <row r="10" spans="1:10">
      <c r="A10" s="9"/>
      <c r="B10" s="9" t="s">
        <v>23</v>
      </c>
      <c r="C10" s="311">
        <f>'MINERAL VALUE DETAIL'!V32</f>
        <v>5171959</v>
      </c>
      <c r="D10" s="310">
        <f>'STATE ASSESSED'!C5</f>
        <v>6336819</v>
      </c>
      <c r="E10" s="311">
        <f>C10</f>
        <v>5171959</v>
      </c>
      <c r="F10" s="310">
        <f>D10</f>
        <v>6336819</v>
      </c>
      <c r="G10" s="18">
        <f t="shared" si="0"/>
        <v>1164860</v>
      </c>
      <c r="H10" s="19">
        <f t="shared" si="1"/>
        <v>0.2252260700442521</v>
      </c>
      <c r="I10" s="23">
        <f>IF(D10=0,"N/A",F10/D10)</f>
        <v>1</v>
      </c>
    </row>
    <row r="11" spans="1:10">
      <c r="A11" s="9"/>
      <c r="B11" s="9" t="s">
        <v>66</v>
      </c>
      <c r="C11" s="311">
        <f>'STATE ASSESSED'!E5</f>
        <v>502223357</v>
      </c>
      <c r="D11" s="310">
        <f>'STATE ASSESSED'!F5</f>
        <v>495379400</v>
      </c>
      <c r="E11" s="311">
        <f>'STATE ASSESSED'!H5</f>
        <v>57303828</v>
      </c>
      <c r="F11" s="310">
        <f>'STATE ASSESSED'!I5</f>
        <v>56563410</v>
      </c>
      <c r="G11" s="18">
        <f t="shared" si="0"/>
        <v>-6843957</v>
      </c>
      <c r="H11" s="19">
        <f>IF(E11=0,"",F11/E11-1)</f>
        <v>-1.2920916906284163E-2</v>
      </c>
      <c r="I11" s="23">
        <f>F11/D11</f>
        <v>0.11418199868625946</v>
      </c>
      <c r="J11" s="1" t="s">
        <v>530</v>
      </c>
    </row>
    <row r="12" spans="1:10">
      <c r="A12" s="9"/>
      <c r="B12" s="9"/>
      <c r="C12" s="30"/>
      <c r="D12" s="3"/>
      <c r="E12" s="30"/>
      <c r="F12" s="3"/>
      <c r="G12" s="3"/>
      <c r="H12" s="19" t="str">
        <f t="shared" si="1"/>
        <v/>
      </c>
      <c r="I12" s="22"/>
    </row>
    <row r="13" spans="1:10">
      <c r="A13" s="9"/>
      <c r="B13" s="12" t="s">
        <v>73</v>
      </c>
      <c r="C13" s="16">
        <f>SUM(C6:C9)</f>
        <v>3515773179</v>
      </c>
      <c r="D13" s="16">
        <f>SUM(D6:D9)</f>
        <v>3671283515</v>
      </c>
      <c r="E13" s="16">
        <f>SUM(E6:E9)</f>
        <v>335858230</v>
      </c>
      <c r="F13" s="16">
        <f>SUM(F6:F9)</f>
        <v>351655224</v>
      </c>
      <c r="G13" s="16">
        <f>SUM(G6:G9)</f>
        <v>155510336</v>
      </c>
      <c r="H13" s="20">
        <f t="shared" si="1"/>
        <v>4.7034708662640146E-2</v>
      </c>
      <c r="I13" s="22"/>
    </row>
    <row r="14" spans="1:10">
      <c r="A14" s="9"/>
      <c r="B14" s="13" t="s">
        <v>74</v>
      </c>
      <c r="C14" s="17">
        <f>SUM(C10:C11)</f>
        <v>507395316</v>
      </c>
      <c r="D14" s="17">
        <f>SUM(D10:D11)</f>
        <v>501716219</v>
      </c>
      <c r="E14" s="17">
        <f>SUM(E10:E11)</f>
        <v>62475787</v>
      </c>
      <c r="F14" s="17">
        <f>SUM(F10:F11)</f>
        <v>62900229</v>
      </c>
      <c r="G14" s="17">
        <f>SUM(G10:G11)</f>
        <v>-5679097</v>
      </c>
      <c r="H14" s="21">
        <f t="shared" si="1"/>
        <v>6.7937039352541362E-3</v>
      </c>
      <c r="I14" s="22"/>
    </row>
    <row r="15" spans="1:10">
      <c r="A15" s="9"/>
      <c r="B15" s="8" t="s">
        <v>72</v>
      </c>
      <c r="C15" s="16">
        <f>SUM(C13:C14)</f>
        <v>4023168495</v>
      </c>
      <c r="D15" s="16">
        <f>SUM(D13:D14)</f>
        <v>4172999734</v>
      </c>
      <c r="E15" s="16">
        <f>SUM(E13:E14)</f>
        <v>398334017</v>
      </c>
      <c r="F15" s="16">
        <f>SUM(F13:F14)</f>
        <v>414555453</v>
      </c>
      <c r="G15" s="16">
        <f>SUM(G13:G14)</f>
        <v>149831239</v>
      </c>
      <c r="H15" s="20">
        <f>IF(E15=0,"",F15/E15-1)</f>
        <v>4.0723200398925519E-2</v>
      </c>
      <c r="I15" s="22"/>
    </row>
    <row r="16" spans="1:10">
      <c r="A16" s="9"/>
      <c r="B16" s="8"/>
      <c r="C16" s="16"/>
      <c r="D16" s="16"/>
      <c r="E16" s="16"/>
      <c r="F16" s="16"/>
      <c r="G16" s="16"/>
      <c r="H16" s="20"/>
      <c r="I16" s="22"/>
    </row>
    <row r="17" spans="1:9">
      <c r="A17" s="9"/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9">
        <v>110</v>
      </c>
      <c r="B22" s="11" t="s">
        <v>75</v>
      </c>
      <c r="C22" s="30">
        <v>38791981</v>
      </c>
      <c r="D22" s="340">
        <v>36646423</v>
      </c>
      <c r="E22" s="311">
        <v>3685233</v>
      </c>
      <c r="F22" s="340">
        <v>3481406</v>
      </c>
      <c r="G22" s="18">
        <f>D22-C22</f>
        <v>-2145558</v>
      </c>
      <c r="H22" s="19">
        <f>IF(E22=0,"",F22/E22-1)</f>
        <v>-5.5309121567075903E-2</v>
      </c>
      <c r="I22" s="23">
        <f>IF(D22=0,"N/A",F22/D22)</f>
        <v>9.4999885800586867E-2</v>
      </c>
    </row>
    <row r="23" spans="1:9">
      <c r="A23" s="9">
        <v>120</v>
      </c>
      <c r="B23" s="11" t="s">
        <v>76</v>
      </c>
      <c r="C23" s="30">
        <v>0</v>
      </c>
      <c r="D23" s="340">
        <v>0</v>
      </c>
      <c r="E23" s="311">
        <v>0</v>
      </c>
      <c r="F23" s="340">
        <v>0</v>
      </c>
      <c r="G23" s="18">
        <f>D23-C23</f>
        <v>0</v>
      </c>
      <c r="H23" s="19" t="str">
        <f>IF(E23=0,"",F23/E23-1)</f>
        <v/>
      </c>
      <c r="I23" s="23" t="str">
        <f>IF(D23=0,"N/A",F23/D23)</f>
        <v>N/A</v>
      </c>
    </row>
    <row r="24" spans="1:9">
      <c r="A24" s="14">
        <v>130</v>
      </c>
      <c r="B24" s="15" t="s">
        <v>77</v>
      </c>
      <c r="C24" s="31">
        <v>84389722</v>
      </c>
      <c r="D24" s="341">
        <v>90595164</v>
      </c>
      <c r="E24" s="361">
        <v>8017040</v>
      </c>
      <c r="F24" s="341">
        <v>8606525</v>
      </c>
      <c r="G24" s="27">
        <f>D24-C24</f>
        <v>6205442</v>
      </c>
      <c r="H24" s="24">
        <f>IF(E24=0,"",F24/E24-1)</f>
        <v>7.3529008212507296E-2</v>
      </c>
      <c r="I24" s="25">
        <f>IF(D24=0,"N/A",F24/D24)</f>
        <v>9.4999828026140556E-2</v>
      </c>
    </row>
    <row r="25" spans="1:9">
      <c r="A25" s="8" t="s">
        <v>15</v>
      </c>
      <c r="B25" s="8" t="s">
        <v>16</v>
      </c>
      <c r="C25" s="16">
        <f>SUM(C22:C24)</f>
        <v>123181703</v>
      </c>
      <c r="D25" s="16">
        <f>SUM(D22:D24)</f>
        <v>127241587</v>
      </c>
      <c r="E25" s="16">
        <f>SUM(E22:E24)</f>
        <v>11702273</v>
      </c>
      <c r="F25" s="16">
        <f>SUM(F22:F24)</f>
        <v>12087931</v>
      </c>
      <c r="G25" s="16">
        <f>SUM(G22:G24)</f>
        <v>4059884</v>
      </c>
      <c r="H25" s="20">
        <f>IF(E25=0,"",F25/E25-1)</f>
        <v>3.295581977962736E-2</v>
      </c>
      <c r="I25" s="26">
        <f>IF(D25=0,"N/A",F25/D25)</f>
        <v>9.49998446655652E-2</v>
      </c>
    </row>
    <row r="26" spans="1:9">
      <c r="A26" s="9"/>
      <c r="B26" s="9"/>
      <c r="D26" s="2"/>
      <c r="F26" s="2"/>
      <c r="G26" s="2"/>
      <c r="H26" s="2"/>
      <c r="I26" s="2"/>
    </row>
    <row r="27" spans="1:9">
      <c r="A27" s="8"/>
      <c r="B27" s="8"/>
      <c r="C27" s="35">
        <f>C3</f>
        <v>2016</v>
      </c>
      <c r="D27" s="35">
        <f>$D$3</f>
        <v>2017</v>
      </c>
      <c r="E27" s="35">
        <f>C3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9">
        <v>110</v>
      </c>
      <c r="B29" s="11" t="s">
        <v>75</v>
      </c>
      <c r="C29" s="30">
        <v>70403</v>
      </c>
      <c r="D29" s="340">
        <v>70339</v>
      </c>
      <c r="E29" s="32">
        <f t="shared" ref="E29:F31" si="2">IF(C29&lt;&gt;0,C22/C29,0)</f>
        <v>550.99897731630756</v>
      </c>
      <c r="F29" s="39">
        <f t="shared" si="2"/>
        <v>520.99721349464733</v>
      </c>
      <c r="G29" s="18">
        <f>D29-C29</f>
        <v>-64</v>
      </c>
      <c r="H29" s="28">
        <f>F29-E29</f>
        <v>-30.001763821660234</v>
      </c>
      <c r="I29" s="2"/>
    </row>
    <row r="30" spans="1:9">
      <c r="A30" s="9">
        <v>120</v>
      </c>
      <c r="B30" s="11" t="s">
        <v>76</v>
      </c>
      <c r="C30" s="30">
        <v>0</v>
      </c>
      <c r="D30" s="340">
        <v>0</v>
      </c>
      <c r="E30" s="32">
        <f t="shared" si="2"/>
        <v>0</v>
      </c>
      <c r="F30" s="39">
        <f t="shared" si="2"/>
        <v>0</v>
      </c>
      <c r="G30" s="18">
        <f>D30-C30</f>
        <v>0</v>
      </c>
      <c r="H30" s="28">
        <f>F30-E30</f>
        <v>0</v>
      </c>
      <c r="I30" s="2"/>
    </row>
    <row r="31" spans="1:9">
      <c r="A31" s="9">
        <v>130</v>
      </c>
      <c r="B31" s="11" t="s">
        <v>77</v>
      </c>
      <c r="C31" s="30">
        <v>1594932.21</v>
      </c>
      <c r="D31" s="340">
        <v>1586919.53</v>
      </c>
      <c r="E31" s="32">
        <f t="shared" si="2"/>
        <v>52.911165421883354</v>
      </c>
      <c r="F31" s="39">
        <f t="shared" si="2"/>
        <v>57.088694346083194</v>
      </c>
      <c r="G31" s="18">
        <f>D31-C31</f>
        <v>-8012.6799999999348</v>
      </c>
      <c r="H31" s="28">
        <f>F31-E31</f>
        <v>4.1775289241998408</v>
      </c>
      <c r="I31" s="2"/>
    </row>
    <row r="32" spans="1:9">
      <c r="A32" s="9"/>
      <c r="B32" s="11"/>
      <c r="C32" s="30"/>
      <c r="D32" s="3"/>
      <c r="E32" s="32"/>
      <c r="F32" s="5"/>
      <c r="G32" s="3"/>
      <c r="H32" s="6"/>
      <c r="I32" s="2"/>
    </row>
    <row r="33" spans="1:9">
      <c r="A33" s="9"/>
      <c r="B33" s="11"/>
      <c r="C33" s="30"/>
      <c r="D33" s="3"/>
      <c r="E33" s="32"/>
      <c r="F33" s="5"/>
      <c r="G33" s="3"/>
      <c r="H33" s="6"/>
      <c r="I33" s="2"/>
    </row>
    <row r="34" spans="1:9">
      <c r="A34" s="9"/>
      <c r="B34" s="9"/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9">
        <v>200</v>
      </c>
      <c r="B38" s="11" t="s">
        <v>61</v>
      </c>
      <c r="C38" s="30">
        <v>575509372</v>
      </c>
      <c r="D38" s="340">
        <v>608871805</v>
      </c>
      <c r="E38" s="311">
        <v>54673518</v>
      </c>
      <c r="F38" s="340">
        <v>57842959</v>
      </c>
      <c r="G38" s="18">
        <f>D38-C38</f>
        <v>33362433</v>
      </c>
      <c r="H38" s="19">
        <f>IF(E38=0,"",F38/E38-1)</f>
        <v>5.7970313891269942E-2</v>
      </c>
      <c r="I38" s="23">
        <f>IF(D38=0,"N/A",F38/D38)</f>
        <v>9.5000225868563576E-2</v>
      </c>
    </row>
    <row r="39" spans="1:9">
      <c r="A39" s="9">
        <v>300</v>
      </c>
      <c r="B39" s="11" t="s">
        <v>64</v>
      </c>
      <c r="C39" s="30">
        <v>1831466793</v>
      </c>
      <c r="D39" s="340">
        <v>1894137745</v>
      </c>
      <c r="E39" s="311">
        <v>173989419</v>
      </c>
      <c r="F39" s="340">
        <v>179943069</v>
      </c>
      <c r="G39" s="18">
        <f>D39-C39</f>
        <v>62670952</v>
      </c>
      <c r="H39" s="19">
        <f>IF(E39=0,"",F39/E39-1)</f>
        <v>3.4218460146705709E-2</v>
      </c>
      <c r="I39" s="23">
        <f>IF(D39=0,"N/A",F39/D39)</f>
        <v>9.4999991143727508E-2</v>
      </c>
    </row>
    <row r="40" spans="1:9">
      <c r="A40" s="9">
        <v>400</v>
      </c>
      <c r="B40" s="11" t="s">
        <v>62</v>
      </c>
      <c r="C40" s="30">
        <v>151381708</v>
      </c>
      <c r="D40" s="340">
        <v>154634235</v>
      </c>
      <c r="E40" s="30">
        <v>14381310</v>
      </c>
      <c r="F40" s="340">
        <v>14690305</v>
      </c>
      <c r="G40" s="18">
        <f>D40-C40</f>
        <v>3252527</v>
      </c>
      <c r="H40" s="19">
        <f>IF(E40=0,"",F40/E40-1)</f>
        <v>2.1485872983754595E-2</v>
      </c>
      <c r="I40" s="23">
        <f>IF(D40=0,"N/A",F40/D40)</f>
        <v>9.5000340642549169E-2</v>
      </c>
    </row>
    <row r="41" spans="1:9">
      <c r="A41" s="14">
        <v>500</v>
      </c>
      <c r="B41" s="15" t="s">
        <v>63</v>
      </c>
      <c r="C41" s="31">
        <v>629639480</v>
      </c>
      <c r="D41" s="341">
        <v>644398749</v>
      </c>
      <c r="E41" s="31">
        <v>59815755</v>
      </c>
      <c r="F41" s="341">
        <v>61217877</v>
      </c>
      <c r="G41" s="27">
        <f>D41-C41</f>
        <v>14759269</v>
      </c>
      <c r="H41" s="24">
        <f>IF(E41=0,"",F41/E41-1)</f>
        <v>2.3440680469551944E-2</v>
      </c>
      <c r="I41" s="25">
        <f>IF(D41=0,"N/A",F41/D41)</f>
        <v>9.4999993552129014E-2</v>
      </c>
    </row>
    <row r="42" spans="1:9">
      <c r="A42" s="8" t="s">
        <v>14</v>
      </c>
      <c r="B42" s="8" t="s">
        <v>69</v>
      </c>
      <c r="C42" s="16">
        <f>SUM(C38:C41)</f>
        <v>3187997353</v>
      </c>
      <c r="D42" s="16">
        <f>SUM(D38:D41)</f>
        <v>3302042534</v>
      </c>
      <c r="E42" s="16">
        <f>SUM(E38:E41)</f>
        <v>302860002</v>
      </c>
      <c r="F42" s="16">
        <f>SUM(F38:F41)</f>
        <v>313694210</v>
      </c>
      <c r="G42" s="16">
        <f>SUM(G38:G41)</f>
        <v>114045181</v>
      </c>
      <c r="H42" s="20">
        <f>IF(E42=0,"",F42/E42-1)</f>
        <v>3.5772990584606701E-2</v>
      </c>
      <c r="I42" s="26">
        <f>IF(D42=0,"N/A",F42/D42)</f>
        <v>9.5000051262210658E-2</v>
      </c>
    </row>
    <row r="43" spans="1:9">
      <c r="A43" s="9"/>
      <c r="B43" s="9"/>
      <c r="D43" s="2"/>
      <c r="F43" s="2"/>
      <c r="G43" s="2"/>
      <c r="H43" s="2"/>
      <c r="I43" s="2"/>
    </row>
    <row r="44" spans="1:9">
      <c r="A44" s="9"/>
      <c r="B44" s="9"/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A45" s="9"/>
      <c r="B45" s="9"/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9">
        <v>610</v>
      </c>
      <c r="B47" s="11" t="s">
        <v>18</v>
      </c>
      <c r="C47" s="30">
        <v>18015940</v>
      </c>
      <c r="D47" s="340">
        <v>18392197</v>
      </c>
      <c r="E47" s="311">
        <v>1711510</v>
      </c>
      <c r="F47" s="340">
        <v>1747267</v>
      </c>
      <c r="G47" s="18">
        <f>D47-C47</f>
        <v>376257</v>
      </c>
      <c r="H47" s="19">
        <f>IF(E47=0,"",F47/E47-1)</f>
        <v>2.0892077755899852E-2</v>
      </c>
      <c r="I47" s="23">
        <f>IF(D47=0,"N/A",F47/D47)</f>
        <v>9.5000450462769614E-2</v>
      </c>
    </row>
    <row r="48" spans="1:9">
      <c r="A48" s="14">
        <v>730</v>
      </c>
      <c r="B48" s="15" t="s">
        <v>67</v>
      </c>
      <c r="C48" s="31">
        <v>93603733</v>
      </c>
      <c r="D48" s="341">
        <v>79452002</v>
      </c>
      <c r="E48" s="31">
        <v>8892379</v>
      </c>
      <c r="F48" s="341">
        <v>7547963</v>
      </c>
      <c r="G48" s="27">
        <f>D48-C48</f>
        <v>-14151731</v>
      </c>
      <c r="H48" s="24">
        <f>IF(E48=0,"",F48/E48-1)</f>
        <v>-0.15118743814225644</v>
      </c>
      <c r="I48" s="25">
        <f>IF(D48=0,"N/A",F48/D48)</f>
        <v>9.5000287091570074E-2</v>
      </c>
    </row>
    <row r="49" spans="1:9">
      <c r="A49" s="8" t="s">
        <v>17</v>
      </c>
      <c r="B49" s="8" t="s">
        <v>68</v>
      </c>
      <c r="C49" s="16">
        <f>SUM(C47:C48)</f>
        <v>111619673</v>
      </c>
      <c r="D49" s="16">
        <f>SUM(D47:D48)</f>
        <v>97844199</v>
      </c>
      <c r="E49" s="16">
        <f>SUM(E47:E48)</f>
        <v>10603889</v>
      </c>
      <c r="F49" s="16">
        <f>SUM(F47:F48)</f>
        <v>9295230</v>
      </c>
      <c r="G49" s="16">
        <f>SUM(G47:G48)</f>
        <v>-13775474</v>
      </c>
      <c r="H49" s="20">
        <f>IF(E49=0,"",F49/E49-1)</f>
        <v>-0.12341311758355822</v>
      </c>
      <c r="I49" s="26">
        <f>IF(D49=0,"N/A",F49/D49)</f>
        <v>9.5000317801160597E-2</v>
      </c>
    </row>
    <row r="50" spans="1:9">
      <c r="A50" s="9"/>
      <c r="B50" s="9"/>
      <c r="D50" s="2"/>
      <c r="F50" s="2"/>
      <c r="G50" s="2"/>
      <c r="H50" s="2"/>
      <c r="I50" s="2"/>
    </row>
    <row r="51" spans="1:9">
      <c r="A51" s="9"/>
      <c r="B51" s="9"/>
      <c r="D51" s="2"/>
      <c r="F51" s="2"/>
      <c r="G51" s="2"/>
      <c r="H51" s="2"/>
      <c r="I51" s="2"/>
    </row>
    <row r="52" spans="1:9">
      <c r="A52" s="9"/>
      <c r="B52" s="9"/>
      <c r="D52" s="2"/>
      <c r="F52" s="2"/>
      <c r="G52" s="2"/>
      <c r="H52" s="2"/>
      <c r="I52" s="2"/>
    </row>
    <row r="53" spans="1:9">
      <c r="A53" s="9"/>
      <c r="B53" s="9"/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A54" s="9"/>
      <c r="B54" s="9"/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9">
        <v>501</v>
      </c>
      <c r="B56" s="9" t="s">
        <v>27</v>
      </c>
      <c r="C56" s="30">
        <v>2890</v>
      </c>
      <c r="D56" s="340">
        <v>0</v>
      </c>
      <c r="E56" s="30">
        <v>332</v>
      </c>
      <c r="F56" s="340">
        <v>0</v>
      </c>
      <c r="G56" s="18">
        <f>D56-C56</f>
        <v>-2890</v>
      </c>
      <c r="H56" s="19">
        <f t="shared" ref="H56:H87" si="3">IF(E56=0,"",F56/E56-1)</f>
        <v>-1</v>
      </c>
      <c r="I56" s="23" t="str">
        <f t="shared" ref="I56:I87" si="4">IF(D56=0,"N/A",F56/D56)</f>
        <v>N/A</v>
      </c>
    </row>
    <row r="57" spans="1:9">
      <c r="A57" s="9">
        <v>502</v>
      </c>
      <c r="B57" s="9" t="s">
        <v>28</v>
      </c>
      <c r="C57" s="30">
        <v>0</v>
      </c>
      <c r="D57" s="340">
        <v>0</v>
      </c>
      <c r="E57" s="30">
        <v>0</v>
      </c>
      <c r="F57" s="340">
        <v>0</v>
      </c>
      <c r="G57" s="18">
        <f t="shared" ref="G57:G86" si="5">D57-C57</f>
        <v>0</v>
      </c>
      <c r="H57" s="19" t="str">
        <f t="shared" si="3"/>
        <v/>
      </c>
      <c r="I57" s="23" t="str">
        <f t="shared" si="4"/>
        <v>N/A</v>
      </c>
    </row>
    <row r="58" spans="1:9">
      <c r="A58" s="9">
        <v>503</v>
      </c>
      <c r="B58" s="9" t="s">
        <v>29</v>
      </c>
      <c r="C58" s="30">
        <v>0</v>
      </c>
      <c r="D58" s="340">
        <v>0</v>
      </c>
      <c r="E58" s="30">
        <v>0</v>
      </c>
      <c r="F58" s="340">
        <v>0</v>
      </c>
      <c r="G58" s="18">
        <f t="shared" si="5"/>
        <v>0</v>
      </c>
      <c r="H58" s="19" t="str">
        <f t="shared" si="3"/>
        <v/>
      </c>
      <c r="I58" s="23" t="str">
        <f t="shared" si="4"/>
        <v>N/A</v>
      </c>
    </row>
    <row r="59" spans="1:9">
      <c r="A59" s="9">
        <v>504</v>
      </c>
      <c r="B59" s="9" t="s">
        <v>30</v>
      </c>
      <c r="C59" s="30">
        <v>0</v>
      </c>
      <c r="D59" s="340">
        <v>3562636</v>
      </c>
      <c r="E59" s="30">
        <v>0</v>
      </c>
      <c r="F59" s="340">
        <v>409703</v>
      </c>
      <c r="G59" s="18">
        <f t="shared" si="5"/>
        <v>3562636</v>
      </c>
      <c r="H59" s="19" t="str">
        <f t="shared" si="3"/>
        <v/>
      </c>
      <c r="I59" s="23">
        <f t="shared" si="4"/>
        <v>0.11499996070325455</v>
      </c>
    </row>
    <row r="60" spans="1:9">
      <c r="A60" s="9">
        <v>505</v>
      </c>
      <c r="B60" s="9" t="s">
        <v>31</v>
      </c>
      <c r="C60" s="30">
        <v>0</v>
      </c>
      <c r="D60" s="340">
        <v>0</v>
      </c>
      <c r="E60" s="30">
        <v>0</v>
      </c>
      <c r="F60" s="340">
        <v>0</v>
      </c>
      <c r="G60" s="18">
        <f t="shared" si="5"/>
        <v>0</v>
      </c>
      <c r="H60" s="19" t="str">
        <f t="shared" si="3"/>
        <v/>
      </c>
      <c r="I60" s="23" t="str">
        <f t="shared" si="4"/>
        <v>N/A</v>
      </c>
    </row>
    <row r="61" spans="1:9">
      <c r="A61" s="9">
        <v>506</v>
      </c>
      <c r="B61" s="9" t="s">
        <v>32</v>
      </c>
      <c r="C61" s="30">
        <v>0</v>
      </c>
      <c r="D61" s="340">
        <v>0</v>
      </c>
      <c r="E61" s="30">
        <v>0</v>
      </c>
      <c r="F61" s="340">
        <v>0</v>
      </c>
      <c r="G61" s="18">
        <f t="shared" si="5"/>
        <v>0</v>
      </c>
      <c r="H61" s="19" t="str">
        <f t="shared" si="3"/>
        <v/>
      </c>
      <c r="I61" s="23" t="str">
        <f t="shared" si="4"/>
        <v>N/A</v>
      </c>
    </row>
    <row r="62" spans="1:9">
      <c r="A62" s="9">
        <v>507</v>
      </c>
      <c r="B62" s="9" t="s">
        <v>33</v>
      </c>
      <c r="C62" s="30">
        <v>1550441</v>
      </c>
      <c r="D62" s="340">
        <v>1880395</v>
      </c>
      <c r="E62" s="30">
        <v>178303</v>
      </c>
      <c r="F62" s="340">
        <v>216246</v>
      </c>
      <c r="G62" s="18">
        <f t="shared" si="5"/>
        <v>329954</v>
      </c>
      <c r="H62" s="19">
        <f t="shared" si="3"/>
        <v>0.21280068198516</v>
      </c>
      <c r="I62" s="23">
        <f t="shared" si="4"/>
        <v>0.11500030578681607</v>
      </c>
    </row>
    <row r="63" spans="1:9">
      <c r="A63" s="9">
        <v>508</v>
      </c>
      <c r="B63" s="9" t="s">
        <v>34</v>
      </c>
      <c r="C63" s="30">
        <v>0</v>
      </c>
      <c r="D63" s="340">
        <v>0</v>
      </c>
      <c r="E63" s="30">
        <v>0</v>
      </c>
      <c r="F63" s="340">
        <v>0</v>
      </c>
      <c r="G63" s="18">
        <f t="shared" si="5"/>
        <v>0</v>
      </c>
      <c r="H63" s="19" t="str">
        <f t="shared" si="3"/>
        <v/>
      </c>
      <c r="I63" s="23" t="str">
        <f t="shared" si="4"/>
        <v>N/A</v>
      </c>
    </row>
    <row r="64" spans="1:9">
      <c r="A64" s="9">
        <v>509</v>
      </c>
      <c r="B64" s="9" t="s">
        <v>24</v>
      </c>
      <c r="C64" s="30">
        <v>0</v>
      </c>
      <c r="D64" s="340">
        <v>0</v>
      </c>
      <c r="E64" s="30">
        <v>0</v>
      </c>
      <c r="F64" s="340">
        <v>0</v>
      </c>
      <c r="G64" s="18">
        <f t="shared" si="5"/>
        <v>0</v>
      </c>
      <c r="H64" s="19" t="str">
        <f t="shared" si="3"/>
        <v/>
      </c>
      <c r="I64" s="23" t="str">
        <f t="shared" si="4"/>
        <v>N/A</v>
      </c>
    </row>
    <row r="65" spans="1:9">
      <c r="A65" s="9">
        <v>510</v>
      </c>
      <c r="B65" s="9" t="s">
        <v>35</v>
      </c>
      <c r="C65" s="30">
        <v>153912</v>
      </c>
      <c r="D65" s="340">
        <v>154639</v>
      </c>
      <c r="E65" s="30">
        <v>17700</v>
      </c>
      <c r="F65" s="340">
        <v>17784</v>
      </c>
      <c r="G65" s="18">
        <f t="shared" si="5"/>
        <v>727</v>
      </c>
      <c r="H65" s="19">
        <f t="shared" si="3"/>
        <v>4.745762711864332E-3</v>
      </c>
      <c r="I65" s="23">
        <f t="shared" si="4"/>
        <v>0.11500333033710772</v>
      </c>
    </row>
    <row r="66" spans="1:9">
      <c r="A66" s="9">
        <v>511</v>
      </c>
      <c r="B66" s="9" t="s">
        <v>36</v>
      </c>
      <c r="C66" s="30">
        <v>3804328</v>
      </c>
      <c r="D66" s="340">
        <v>565935</v>
      </c>
      <c r="E66" s="30">
        <v>437497</v>
      </c>
      <c r="F66" s="340">
        <v>65082</v>
      </c>
      <c r="G66" s="18">
        <f t="shared" si="5"/>
        <v>-3238393</v>
      </c>
      <c r="H66" s="19">
        <f t="shared" si="3"/>
        <v>-0.85124012278941341</v>
      </c>
      <c r="I66" s="23">
        <f t="shared" si="4"/>
        <v>0.11499907233162819</v>
      </c>
    </row>
    <row r="67" spans="1:9">
      <c r="A67" s="9">
        <v>512</v>
      </c>
      <c r="B67" s="9" t="s">
        <v>37</v>
      </c>
      <c r="C67" s="30">
        <v>34287561</v>
      </c>
      <c r="D67" s="340">
        <v>85831007</v>
      </c>
      <c r="E67" s="30">
        <v>3943070</v>
      </c>
      <c r="F67" s="340">
        <v>9870569</v>
      </c>
      <c r="G67" s="18">
        <f t="shared" si="5"/>
        <v>51543446</v>
      </c>
      <c r="H67" s="19">
        <f t="shared" si="3"/>
        <v>1.5032700408564899</v>
      </c>
      <c r="I67" s="23">
        <f t="shared" si="4"/>
        <v>0.11500003722430986</v>
      </c>
    </row>
    <row r="68" spans="1:9">
      <c r="A68" s="9">
        <v>513</v>
      </c>
      <c r="B68" s="9" t="s">
        <v>38</v>
      </c>
      <c r="C68" s="30">
        <v>50000</v>
      </c>
      <c r="D68" s="340">
        <v>1942940</v>
      </c>
      <c r="E68" s="30">
        <v>5750</v>
      </c>
      <c r="F68" s="340">
        <v>223439</v>
      </c>
      <c r="G68" s="18">
        <f t="shared" si="5"/>
        <v>1892940</v>
      </c>
      <c r="H68" s="19">
        <f t="shared" si="3"/>
        <v>37.858956521739131</v>
      </c>
      <c r="I68" s="23">
        <f t="shared" si="4"/>
        <v>0.11500046321553933</v>
      </c>
    </row>
    <row r="69" spans="1:9">
      <c r="A69" s="9">
        <v>514</v>
      </c>
      <c r="B69" s="9" t="s">
        <v>39</v>
      </c>
      <c r="C69" s="30">
        <v>471915</v>
      </c>
      <c r="D69" s="340">
        <v>469194</v>
      </c>
      <c r="E69" s="30">
        <v>54271</v>
      </c>
      <c r="F69" s="340">
        <v>53957</v>
      </c>
      <c r="G69" s="18">
        <f t="shared" si="5"/>
        <v>-2721</v>
      </c>
      <c r="H69" s="19">
        <f t="shared" si="3"/>
        <v>-5.7857787768790248E-3</v>
      </c>
      <c r="I69" s="23">
        <f t="shared" si="4"/>
        <v>0.11499933929248882</v>
      </c>
    </row>
    <row r="70" spans="1:9">
      <c r="A70" s="9">
        <v>515</v>
      </c>
      <c r="B70" s="9" t="s">
        <v>40</v>
      </c>
      <c r="C70" s="30">
        <v>0</v>
      </c>
      <c r="D70" s="340">
        <v>0</v>
      </c>
      <c r="E70" s="30">
        <v>0</v>
      </c>
      <c r="F70" s="340">
        <v>0</v>
      </c>
      <c r="G70" s="18">
        <f t="shared" si="5"/>
        <v>0</v>
      </c>
      <c r="H70" s="19" t="str">
        <f t="shared" si="3"/>
        <v/>
      </c>
      <c r="I70" s="23" t="str">
        <f t="shared" si="4"/>
        <v>N/A</v>
      </c>
    </row>
    <row r="71" spans="1:9">
      <c r="A71" s="9">
        <v>516</v>
      </c>
      <c r="B71" s="9" t="s">
        <v>41</v>
      </c>
      <c r="C71" s="30">
        <v>137521</v>
      </c>
      <c r="D71" s="340">
        <v>0</v>
      </c>
      <c r="E71" s="30">
        <v>15815</v>
      </c>
      <c r="F71" s="340">
        <v>0</v>
      </c>
      <c r="G71" s="18">
        <f t="shared" si="5"/>
        <v>-137521</v>
      </c>
      <c r="H71" s="19">
        <f t="shared" si="3"/>
        <v>-1</v>
      </c>
      <c r="I71" s="23" t="str">
        <f t="shared" si="4"/>
        <v>N/A</v>
      </c>
    </row>
    <row r="72" spans="1:9">
      <c r="A72" s="9">
        <v>517</v>
      </c>
      <c r="B72" s="9" t="s">
        <v>42</v>
      </c>
      <c r="C72" s="30">
        <v>0</v>
      </c>
      <c r="D72" s="340">
        <v>0</v>
      </c>
      <c r="E72" s="30">
        <v>0</v>
      </c>
      <c r="F72" s="340">
        <v>0</v>
      </c>
      <c r="G72" s="18">
        <f t="shared" si="5"/>
        <v>0</v>
      </c>
      <c r="H72" s="19" t="str">
        <f t="shared" si="3"/>
        <v/>
      </c>
      <c r="I72" s="23" t="str">
        <f t="shared" si="4"/>
        <v>N/A</v>
      </c>
    </row>
    <row r="73" spans="1:9">
      <c r="A73" s="9">
        <v>518</v>
      </c>
      <c r="B73" s="9" t="s">
        <v>43</v>
      </c>
      <c r="C73" s="30">
        <v>0</v>
      </c>
      <c r="D73" s="340">
        <v>10116</v>
      </c>
      <c r="E73" s="30">
        <v>0</v>
      </c>
      <c r="F73" s="340">
        <v>1163</v>
      </c>
      <c r="G73" s="18">
        <f t="shared" si="5"/>
        <v>10116</v>
      </c>
      <c r="H73" s="19" t="str">
        <f t="shared" si="3"/>
        <v/>
      </c>
      <c r="I73" s="23">
        <f t="shared" si="4"/>
        <v>0.1149663898774219</v>
      </c>
    </row>
    <row r="74" spans="1:9">
      <c r="A74" s="9">
        <v>519</v>
      </c>
      <c r="B74" s="9" t="s">
        <v>44</v>
      </c>
      <c r="C74" s="30">
        <v>458529</v>
      </c>
      <c r="D74" s="340">
        <v>457233</v>
      </c>
      <c r="E74" s="30">
        <v>52731</v>
      </c>
      <c r="F74" s="340">
        <v>52582</v>
      </c>
      <c r="G74" s="18">
        <f t="shared" si="5"/>
        <v>-1296</v>
      </c>
      <c r="H74" s="19">
        <f t="shared" si="3"/>
        <v>-2.8256623238701595E-3</v>
      </c>
      <c r="I74" s="23">
        <f t="shared" si="4"/>
        <v>0.11500044834909116</v>
      </c>
    </row>
    <row r="75" spans="1:9">
      <c r="A75" s="9">
        <v>520</v>
      </c>
      <c r="B75" s="9" t="s">
        <v>51</v>
      </c>
      <c r="C75" s="30">
        <v>0</v>
      </c>
      <c r="D75" s="340">
        <v>75000</v>
      </c>
      <c r="E75" s="30">
        <v>0</v>
      </c>
      <c r="F75" s="340">
        <v>8625</v>
      </c>
      <c r="G75" s="18">
        <f t="shared" si="5"/>
        <v>75000</v>
      </c>
      <c r="H75" s="19" t="str">
        <f t="shared" si="3"/>
        <v/>
      </c>
      <c r="I75" s="23">
        <f t="shared" si="4"/>
        <v>0.115</v>
      </c>
    </row>
    <row r="76" spans="1:9">
      <c r="A76" s="9">
        <v>521</v>
      </c>
      <c r="B76" s="9" t="s">
        <v>54</v>
      </c>
      <c r="C76" s="30">
        <v>0</v>
      </c>
      <c r="D76" s="340">
        <v>0</v>
      </c>
      <c r="E76" s="30">
        <v>0</v>
      </c>
      <c r="F76" s="340">
        <v>0</v>
      </c>
      <c r="G76" s="18">
        <f t="shared" si="5"/>
        <v>0</v>
      </c>
      <c r="H76" s="19" t="str">
        <f t="shared" si="3"/>
        <v/>
      </c>
      <c r="I76" s="23" t="str">
        <f t="shared" si="4"/>
        <v>N/A</v>
      </c>
    </row>
    <row r="77" spans="1:9">
      <c r="A77" s="9">
        <v>522</v>
      </c>
      <c r="B77" s="9" t="s">
        <v>22</v>
      </c>
      <c r="C77" s="30">
        <v>2369655</v>
      </c>
      <c r="D77" s="340">
        <v>2217283</v>
      </c>
      <c r="E77" s="30">
        <v>272512</v>
      </c>
      <c r="F77" s="340">
        <v>254988</v>
      </c>
      <c r="G77" s="18">
        <f t="shared" si="5"/>
        <v>-152372</v>
      </c>
      <c r="H77" s="19">
        <f t="shared" si="3"/>
        <v>-6.4305425082198164E-2</v>
      </c>
      <c r="I77" s="23">
        <f t="shared" si="4"/>
        <v>0.11500020520610134</v>
      </c>
    </row>
    <row r="78" spans="1:9">
      <c r="A78" s="9">
        <v>523</v>
      </c>
      <c r="B78" s="9" t="s">
        <v>21</v>
      </c>
      <c r="C78" s="30">
        <v>0</v>
      </c>
      <c r="D78" s="340">
        <v>0</v>
      </c>
      <c r="E78" s="30">
        <v>0</v>
      </c>
      <c r="F78" s="340">
        <v>0</v>
      </c>
      <c r="G78" s="18">
        <f t="shared" si="5"/>
        <v>0</v>
      </c>
      <c r="H78" s="19" t="str">
        <f t="shared" si="3"/>
        <v/>
      </c>
      <c r="I78" s="23" t="str">
        <f t="shared" si="4"/>
        <v>N/A</v>
      </c>
    </row>
    <row r="79" spans="1:9">
      <c r="A79" s="9">
        <v>524</v>
      </c>
      <c r="B79" s="9" t="s">
        <v>45</v>
      </c>
      <c r="C79" s="30">
        <v>0</v>
      </c>
      <c r="D79" s="340">
        <v>0</v>
      </c>
      <c r="E79" s="30">
        <v>0</v>
      </c>
      <c r="F79" s="340">
        <v>0</v>
      </c>
      <c r="G79" s="18">
        <f t="shared" si="5"/>
        <v>0</v>
      </c>
      <c r="H79" s="19" t="str">
        <f t="shared" si="3"/>
        <v/>
      </c>
      <c r="I79" s="23" t="str">
        <f t="shared" si="4"/>
        <v>N/A</v>
      </c>
    </row>
    <row r="80" spans="1:9">
      <c r="A80" s="9">
        <v>525</v>
      </c>
      <c r="B80" s="9" t="s">
        <v>46</v>
      </c>
      <c r="C80" s="30">
        <v>267589</v>
      </c>
      <c r="D80" s="340">
        <v>46209426</v>
      </c>
      <c r="E80" s="30">
        <v>30773</v>
      </c>
      <c r="F80" s="340">
        <v>5314084</v>
      </c>
      <c r="G80" s="18">
        <f t="shared" si="5"/>
        <v>45941837</v>
      </c>
      <c r="H80" s="19">
        <f t="shared" si="3"/>
        <v>171.68657589445294</v>
      </c>
      <c r="I80" s="23">
        <f t="shared" si="4"/>
        <v>0.11500000021640606</v>
      </c>
    </row>
    <row r="81" spans="1:9">
      <c r="A81" s="9">
        <v>526</v>
      </c>
      <c r="B81" s="9" t="s">
        <v>47</v>
      </c>
      <c r="C81" s="30">
        <v>0</v>
      </c>
      <c r="D81" s="340">
        <v>75000</v>
      </c>
      <c r="E81" s="30">
        <v>0</v>
      </c>
      <c r="F81" s="340">
        <v>8625</v>
      </c>
      <c r="G81" s="18">
        <f t="shared" si="5"/>
        <v>75000</v>
      </c>
      <c r="H81" s="19" t="str">
        <f t="shared" si="3"/>
        <v/>
      </c>
      <c r="I81" s="23">
        <f t="shared" si="4"/>
        <v>0.115</v>
      </c>
    </row>
    <row r="82" spans="1:9">
      <c r="A82" s="9">
        <v>527</v>
      </c>
      <c r="B82" s="9" t="s">
        <v>48</v>
      </c>
      <c r="C82" s="30">
        <v>0</v>
      </c>
      <c r="D82" s="340">
        <v>0</v>
      </c>
      <c r="E82" s="30">
        <v>0</v>
      </c>
      <c r="F82" s="340">
        <v>0</v>
      </c>
      <c r="G82" s="18">
        <f t="shared" si="5"/>
        <v>0</v>
      </c>
      <c r="H82" s="19" t="str">
        <f t="shared" si="3"/>
        <v/>
      </c>
      <c r="I82" s="23" t="str">
        <f t="shared" si="4"/>
        <v>N/A</v>
      </c>
    </row>
    <row r="83" spans="1:9">
      <c r="A83" s="9">
        <v>528</v>
      </c>
      <c r="B83" s="9" t="s">
        <v>49</v>
      </c>
      <c r="C83" s="30">
        <v>0</v>
      </c>
      <c r="D83" s="340">
        <v>21539</v>
      </c>
      <c r="E83" s="30">
        <v>0</v>
      </c>
      <c r="F83" s="340">
        <v>2477</v>
      </c>
      <c r="G83" s="18">
        <f t="shared" si="5"/>
        <v>21539</v>
      </c>
      <c r="H83" s="19" t="str">
        <f t="shared" si="3"/>
        <v/>
      </c>
      <c r="I83" s="23">
        <f t="shared" si="4"/>
        <v>0.11500069641116115</v>
      </c>
    </row>
    <row r="84" spans="1:9">
      <c r="A84" s="9">
        <v>529</v>
      </c>
      <c r="B84" s="9" t="s">
        <v>50</v>
      </c>
      <c r="C84" s="30">
        <v>48647132</v>
      </c>
      <c r="D84" s="340">
        <v>0</v>
      </c>
      <c r="E84" s="30">
        <v>5594419</v>
      </c>
      <c r="F84" s="340">
        <v>0</v>
      </c>
      <c r="G84" s="18">
        <f t="shared" si="5"/>
        <v>-48647132</v>
      </c>
      <c r="H84" s="19">
        <f t="shared" si="3"/>
        <v>-1</v>
      </c>
      <c r="I84" s="23" t="str">
        <f t="shared" si="4"/>
        <v>N/A</v>
      </c>
    </row>
    <row r="85" spans="1:9">
      <c r="A85" s="9">
        <v>530</v>
      </c>
      <c r="B85" s="9" t="s">
        <v>25</v>
      </c>
      <c r="C85" s="30">
        <v>772977</v>
      </c>
      <c r="D85" s="340">
        <v>682852</v>
      </c>
      <c r="E85" s="30">
        <v>88893</v>
      </c>
      <c r="F85" s="340">
        <v>78529</v>
      </c>
      <c r="G85" s="18">
        <f t="shared" si="5"/>
        <v>-90125</v>
      </c>
      <c r="H85" s="19">
        <f t="shared" si="3"/>
        <v>-0.11658960773064242</v>
      </c>
      <c r="I85" s="23">
        <f t="shared" si="4"/>
        <v>0.11500149373509926</v>
      </c>
    </row>
    <row r="86" spans="1:9">
      <c r="A86" s="14">
        <v>531</v>
      </c>
      <c r="B86" s="14" t="s">
        <v>52</v>
      </c>
      <c r="C86" s="31">
        <v>0</v>
      </c>
      <c r="D86" s="341">
        <v>0</v>
      </c>
      <c r="E86" s="31">
        <v>0</v>
      </c>
      <c r="F86" s="341">
        <v>0</v>
      </c>
      <c r="G86" s="27">
        <f t="shared" si="5"/>
        <v>0</v>
      </c>
      <c r="H86" s="24" t="str">
        <f t="shared" si="3"/>
        <v/>
      </c>
      <c r="I86" s="25" t="str">
        <f t="shared" si="4"/>
        <v>N/A</v>
      </c>
    </row>
    <row r="87" spans="1:9">
      <c r="A87" s="8" t="s">
        <v>19</v>
      </c>
      <c r="B87" s="8" t="s">
        <v>26</v>
      </c>
      <c r="C87" s="16">
        <f>SUM(C56:C86)</f>
        <v>92974450</v>
      </c>
      <c r="D87" s="16">
        <f>SUM(D56:D86)</f>
        <v>144155195</v>
      </c>
      <c r="E87" s="16">
        <f>SUM(E56:E86)</f>
        <v>10692066</v>
      </c>
      <c r="F87" s="16">
        <f>SUM(F56:F86)</f>
        <v>16577853</v>
      </c>
      <c r="G87" s="16">
        <f>SUM(G56:G86)</f>
        <v>51180745</v>
      </c>
      <c r="H87" s="20">
        <f t="shared" si="3"/>
        <v>0.55048173103308562</v>
      </c>
      <c r="I87" s="26">
        <f t="shared" si="4"/>
        <v>0.11500003867359758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"JOHNSON COUNTY "&amp;D3</f>
        <v>JOHNSON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191212862</v>
      </c>
      <c r="D6" s="18">
        <f>D25</f>
        <v>199679482</v>
      </c>
      <c r="E6" s="30">
        <f>E25</f>
        <v>18165278</v>
      </c>
      <c r="F6" s="18">
        <f>F25</f>
        <v>18969582</v>
      </c>
      <c r="G6" s="18">
        <f t="shared" ref="G6:G11" si="0">D6-C6</f>
        <v>8466620</v>
      </c>
      <c r="H6" s="19">
        <f>IF(E6=0,"",F6/E6-1)</f>
        <v>4.4276999228968661E-2</v>
      </c>
      <c r="I6" s="23">
        <f>IF(D6=0,"N/A",F6/D6)</f>
        <v>9.5000156300485597E-2</v>
      </c>
    </row>
    <row r="7" spans="1:10">
      <c r="A7" s="1" t="s">
        <v>14</v>
      </c>
      <c r="B7" s="37" t="s">
        <v>70</v>
      </c>
      <c r="C7" s="30">
        <f>C42</f>
        <v>968356010</v>
      </c>
      <c r="D7" s="18">
        <f>D42</f>
        <v>1015042609</v>
      </c>
      <c r="E7" s="30">
        <f>E42</f>
        <v>91993983</v>
      </c>
      <c r="F7" s="18">
        <f>F42</f>
        <v>96429174</v>
      </c>
      <c r="G7" s="18">
        <f t="shared" si="0"/>
        <v>46686599</v>
      </c>
      <c r="H7" s="19">
        <f t="shared" ref="H7:H14" si="1">IF(E7=0,"",F7/E7-1)</f>
        <v>4.8211750979409107E-2</v>
      </c>
      <c r="I7" s="23">
        <f>IF(D7=0,"N/A",F7/D7)</f>
        <v>9.5000124275571168E-2</v>
      </c>
    </row>
    <row r="8" spans="1:10">
      <c r="A8" s="1" t="s">
        <v>17</v>
      </c>
      <c r="B8" s="37" t="s">
        <v>71</v>
      </c>
      <c r="C8" s="30">
        <f>C49</f>
        <v>57969436</v>
      </c>
      <c r="D8" s="18">
        <f>D49</f>
        <v>51173966</v>
      </c>
      <c r="E8" s="30">
        <f>E49</f>
        <v>5507121</v>
      </c>
      <c r="F8" s="18">
        <f>F49</f>
        <v>4861540</v>
      </c>
      <c r="G8" s="18">
        <f t="shared" si="0"/>
        <v>-6795470</v>
      </c>
      <c r="H8" s="19">
        <f t="shared" si="1"/>
        <v>-0.11722658717685697</v>
      </c>
      <c r="I8" s="23">
        <f>IF(D8=0,"N/A",F8/D8)</f>
        <v>9.5000258529893897E-2</v>
      </c>
    </row>
    <row r="9" spans="1:10">
      <c r="A9" s="1" t="s">
        <v>19</v>
      </c>
      <c r="B9" s="37" t="s">
        <v>20</v>
      </c>
      <c r="C9" s="30">
        <f>C87</f>
        <v>988178920</v>
      </c>
      <c r="D9" s="18">
        <f>D87</f>
        <v>837491538</v>
      </c>
      <c r="E9" s="30">
        <f>E87</f>
        <v>113640579</v>
      </c>
      <c r="F9" s="18">
        <f>F87</f>
        <v>96311527</v>
      </c>
      <c r="G9" s="18">
        <f t="shared" si="0"/>
        <v>-150687382</v>
      </c>
      <c r="H9" s="19">
        <f t="shared" si="1"/>
        <v>-0.15249000095291665</v>
      </c>
      <c r="I9" s="23">
        <f>IF(D9=0,"N/A",F9/D9)</f>
        <v>0.11500000015522545</v>
      </c>
    </row>
    <row r="10" spans="1:10">
      <c r="B10" s="1" t="s">
        <v>23</v>
      </c>
      <c r="C10" s="30">
        <f>'MINERAL VALUE DETAIL'!V41</f>
        <v>278736362</v>
      </c>
      <c r="D10" s="310">
        <f>'STATE ASSESSED'!C14</f>
        <v>181724690</v>
      </c>
      <c r="E10" s="30">
        <f>C10</f>
        <v>278736362</v>
      </c>
      <c r="F10" s="310">
        <f>D10</f>
        <v>181724690</v>
      </c>
      <c r="G10" s="18">
        <f t="shared" si="0"/>
        <v>-97011672</v>
      </c>
      <c r="H10" s="19">
        <f t="shared" si="1"/>
        <v>-0.34804096352523972</v>
      </c>
      <c r="I10" s="23">
        <f>IF(D10=0,"N/A",F10/D10)</f>
        <v>1</v>
      </c>
    </row>
    <row r="11" spans="1:10">
      <c r="B11" s="1" t="s">
        <v>66</v>
      </c>
      <c r="C11" s="311">
        <f>'STATE ASSESSED'!E14</f>
        <v>60355335</v>
      </c>
      <c r="D11" s="310">
        <f>'STATE ASSESSED'!F14</f>
        <v>62462480</v>
      </c>
      <c r="E11" s="30">
        <f>'STATE ASSESSED'!H14</f>
        <v>6767863</v>
      </c>
      <c r="F11" s="310">
        <f>'STATE ASSESSED'!I14</f>
        <v>7031560</v>
      </c>
      <c r="G11" s="18">
        <f t="shared" si="0"/>
        <v>2107145</v>
      </c>
      <c r="H11" s="19">
        <f>IF(E11=0,"",F11/E11-1)</f>
        <v>3.8963111398679251E-2</v>
      </c>
      <c r="I11" s="23">
        <f>F11/D11</f>
        <v>0.11257253954694083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2205717228</v>
      </c>
      <c r="D13" s="16">
        <f>SUM(D6:D9)</f>
        <v>2103387595</v>
      </c>
      <c r="E13" s="16">
        <f>SUM(E6:E9)</f>
        <v>229306961</v>
      </c>
      <c r="F13" s="16">
        <f>SUM(F6:F9)</f>
        <v>216571823</v>
      </c>
      <c r="G13" s="16">
        <f>SUM(G6:G9)</f>
        <v>-102329633</v>
      </c>
      <c r="H13" s="20">
        <f t="shared" si="1"/>
        <v>-5.5537511571661313E-2</v>
      </c>
      <c r="I13" s="22"/>
    </row>
    <row r="14" spans="1:10">
      <c r="B14" s="13" t="s">
        <v>74</v>
      </c>
      <c r="C14" s="17">
        <f>SUM(C10:C11)</f>
        <v>339091697</v>
      </c>
      <c r="D14" s="17">
        <f>SUM(D10:D11)</f>
        <v>244187170</v>
      </c>
      <c r="E14" s="17">
        <f>SUM(E10:E11)</f>
        <v>285504225</v>
      </c>
      <c r="F14" s="17">
        <f>SUM(F10:F11)</f>
        <v>188756250</v>
      </c>
      <c r="G14" s="17">
        <f>SUM(G10:G11)</f>
        <v>-94904527</v>
      </c>
      <c r="H14" s="21">
        <f t="shared" si="1"/>
        <v>-0.33886705179231591</v>
      </c>
      <c r="I14" s="22"/>
    </row>
    <row r="15" spans="1:10">
      <c r="B15" s="8" t="s">
        <v>72</v>
      </c>
      <c r="C15" s="16">
        <f>SUM(C13:C14)</f>
        <v>2544808925</v>
      </c>
      <c r="D15" s="16">
        <f>SUM(D13:D14)</f>
        <v>2347574765</v>
      </c>
      <c r="E15" s="16">
        <f>SUM(E13:E14)</f>
        <v>514811186</v>
      </c>
      <c r="F15" s="16">
        <f>SUM(F13:F14)</f>
        <v>405328073</v>
      </c>
      <c r="G15" s="16">
        <f>SUM(G13:G14)</f>
        <v>-197234160</v>
      </c>
      <c r="H15" s="20">
        <f>IF(E15=0,"",F15/E15-1)</f>
        <v>-0.21266653867928964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106379480</v>
      </c>
      <c r="D22" s="3">
        <v>100609838</v>
      </c>
      <c r="E22" s="30">
        <v>10106064</v>
      </c>
      <c r="F22" s="3">
        <v>9557936</v>
      </c>
      <c r="G22" s="18">
        <f>D22-C22</f>
        <v>-5769642</v>
      </c>
      <c r="H22" s="19">
        <f>IF(E22=0,"",F22/E22-1)</f>
        <v>-5.423753500868389E-2</v>
      </c>
      <c r="I22" s="23">
        <f>IF(D22=0,"N/A",F22/D22)</f>
        <v>9.5000013815746326E-2</v>
      </c>
    </row>
    <row r="23" spans="1:9">
      <c r="A23" s="1">
        <v>120</v>
      </c>
      <c r="B23" s="37" t="s">
        <v>76</v>
      </c>
      <c r="C23" s="30">
        <v>808849</v>
      </c>
      <c r="D23" s="3">
        <v>742020</v>
      </c>
      <c r="E23" s="30">
        <v>76840</v>
      </c>
      <c r="F23" s="3">
        <v>70492</v>
      </c>
      <c r="G23" s="18">
        <f>D23-C23</f>
        <v>-66829</v>
      </c>
      <c r="H23" s="19">
        <f>IF(E23=0,"",F23/E23-1)</f>
        <v>-8.2613222280062515E-2</v>
      </c>
      <c r="I23" s="23">
        <f>IF(D23=0,"N/A",F23/D23)</f>
        <v>9.5000134767256952E-2</v>
      </c>
    </row>
    <row r="24" spans="1:9">
      <c r="A24" s="29">
        <v>130</v>
      </c>
      <c r="B24" s="38" t="s">
        <v>77</v>
      </c>
      <c r="C24" s="31">
        <v>84024533</v>
      </c>
      <c r="D24" s="4">
        <v>98327624</v>
      </c>
      <c r="E24" s="31">
        <v>7982374</v>
      </c>
      <c r="F24" s="4">
        <v>9341154</v>
      </c>
      <c r="G24" s="27">
        <f>D24-C24</f>
        <v>14303091</v>
      </c>
      <c r="H24" s="24">
        <f>IF(E24=0,"",F24/E24-1)</f>
        <v>0.17022254281746263</v>
      </c>
      <c r="I24" s="25">
        <f>IF(D24=0,"N/A",F24/D24)</f>
        <v>9.5000302254837354E-2</v>
      </c>
    </row>
    <row r="25" spans="1:9">
      <c r="A25" s="8" t="s">
        <v>15</v>
      </c>
      <c r="B25" s="8" t="s">
        <v>16</v>
      </c>
      <c r="C25" s="16">
        <f>SUM(C22:C24)</f>
        <v>191212862</v>
      </c>
      <c r="D25" s="16">
        <f>SUM(D22:D24)</f>
        <v>199679482</v>
      </c>
      <c r="E25" s="16">
        <f>SUM(E22:E24)</f>
        <v>18165278</v>
      </c>
      <c r="F25" s="16">
        <f>SUM(F22:F24)</f>
        <v>18969582</v>
      </c>
      <c r="G25" s="16">
        <f>SUM(G22:G24)</f>
        <v>8466620</v>
      </c>
      <c r="H25" s="20">
        <f>IF(E25=0,"",F25/E25-1)</f>
        <v>4.4276999228968661E-2</v>
      </c>
      <c r="I25" s="26">
        <f>IF(D25=0,"N/A",F25/D25)</f>
        <v>9.5000156300485597E-2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52721.1</v>
      </c>
      <c r="D29" s="3">
        <v>52868.1</v>
      </c>
      <c r="E29" s="32">
        <v>1302.3754598274143</v>
      </c>
      <c r="F29" s="39">
        <f>IF(D29&lt;&gt;0,D22/D29,0)</f>
        <v>1903.0348735816117</v>
      </c>
      <c r="G29" s="18">
        <f>D29-C29</f>
        <v>147</v>
      </c>
      <c r="H29" s="28">
        <f>F29-E29</f>
        <v>600.65941375419743</v>
      </c>
      <c r="I29" s="2"/>
    </row>
    <row r="30" spans="1:9">
      <c r="A30" s="1">
        <v>120</v>
      </c>
      <c r="B30" s="37" t="s">
        <v>76</v>
      </c>
      <c r="C30" s="30">
        <v>2773</v>
      </c>
      <c r="D30" s="3">
        <v>2769</v>
      </c>
      <c r="E30" s="32">
        <v>268.19892280071815</v>
      </c>
      <c r="F30" s="39">
        <f>IF(D30&lt;&gt;0,D23/D30,0)</f>
        <v>267.97399783315274</v>
      </c>
      <c r="G30" s="18">
        <f>D30-C30</f>
        <v>-4</v>
      </c>
      <c r="H30" s="28">
        <f>F30-E30</f>
        <v>-0.22492496756541414</v>
      </c>
      <c r="I30" s="2"/>
    </row>
    <row r="31" spans="1:9">
      <c r="A31" s="1">
        <v>130</v>
      </c>
      <c r="B31" s="37" t="s">
        <v>77</v>
      </c>
      <c r="C31" s="30">
        <v>1426949.03</v>
      </c>
      <c r="D31" s="3">
        <v>1427650.649</v>
      </c>
      <c r="E31" s="32">
        <v>60.313246149343307</v>
      </c>
      <c r="F31" s="39">
        <f>IF(D31&lt;&gt;0,D24/D31,0)</f>
        <v>68.8737290659124</v>
      </c>
      <c r="G31" s="18">
        <f>D31-C31</f>
        <v>701.61899999994785</v>
      </c>
      <c r="H31" s="28">
        <f>F31-E31</f>
        <v>8.560482916569093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258296516</v>
      </c>
      <c r="D38" s="3">
        <v>282426379</v>
      </c>
      <c r="E38" s="30">
        <v>24538311</v>
      </c>
      <c r="F38" s="3">
        <v>26830624</v>
      </c>
      <c r="G38" s="18">
        <f>D38-C38</f>
        <v>24129863</v>
      </c>
      <c r="H38" s="19">
        <f>IF(E38=0,"",F38/E38-1)</f>
        <v>9.3417717299287606E-2</v>
      </c>
      <c r="I38" s="23">
        <f>IF(D38=0,"N/A",F38/D38)</f>
        <v>9.5000417790294292E-2</v>
      </c>
    </row>
    <row r="39" spans="1:9">
      <c r="A39" s="1">
        <v>300</v>
      </c>
      <c r="B39" s="37" t="s">
        <v>64</v>
      </c>
      <c r="C39" s="30">
        <v>566378266</v>
      </c>
      <c r="D39" s="3">
        <v>583613082</v>
      </c>
      <c r="E39" s="30">
        <v>53805952</v>
      </c>
      <c r="F39" s="3">
        <v>55443248</v>
      </c>
      <c r="G39" s="18">
        <f>D39-C39</f>
        <v>17234816</v>
      </c>
      <c r="H39" s="19">
        <f>IF(E39=0,"",F39/E39-1)</f>
        <v>3.0429644660873167E-2</v>
      </c>
      <c r="I39" s="23">
        <f>IF(D39=0,"N/A",F39/D39)</f>
        <v>9.5000008927147384E-2</v>
      </c>
    </row>
    <row r="40" spans="1:9">
      <c r="A40" s="1">
        <v>400</v>
      </c>
      <c r="B40" s="37" t="s">
        <v>62</v>
      </c>
      <c r="C40" s="30">
        <v>34914786</v>
      </c>
      <c r="D40" s="3">
        <v>36506892</v>
      </c>
      <c r="E40" s="30">
        <v>3316908</v>
      </c>
      <c r="F40" s="3">
        <v>3468159</v>
      </c>
      <c r="G40" s="18">
        <f>D40-C40</f>
        <v>1592106</v>
      </c>
      <c r="H40" s="19">
        <f>IF(E40=0,"",F40/E40-1)</f>
        <v>4.5599998552869225E-2</v>
      </c>
      <c r="I40" s="23">
        <f>IF(D40=0,"N/A",F40/D40)</f>
        <v>9.5000116690295081E-2</v>
      </c>
    </row>
    <row r="41" spans="1:9">
      <c r="A41" s="29">
        <v>500</v>
      </c>
      <c r="B41" s="38" t="s">
        <v>63</v>
      </c>
      <c r="C41" s="31">
        <v>108766442</v>
      </c>
      <c r="D41" s="4">
        <v>112496256</v>
      </c>
      <c r="E41" s="31">
        <v>10332812</v>
      </c>
      <c r="F41" s="4">
        <v>10687143</v>
      </c>
      <c r="G41" s="27">
        <f>D41-C41</f>
        <v>3729814</v>
      </c>
      <c r="H41" s="24">
        <f>IF(E41=0,"",F41/E41-1)</f>
        <v>3.4291826852167695E-2</v>
      </c>
      <c r="I41" s="25">
        <f>IF(D41=0,"N/A",F41/D41)</f>
        <v>9.4999988266276175E-2</v>
      </c>
    </row>
    <row r="42" spans="1:9">
      <c r="A42" s="8" t="s">
        <v>14</v>
      </c>
      <c r="B42" s="8" t="s">
        <v>69</v>
      </c>
      <c r="C42" s="16">
        <f>SUM(C38:C41)</f>
        <v>968356010</v>
      </c>
      <c r="D42" s="16">
        <f>SUM(D38:D41)</f>
        <v>1015042609</v>
      </c>
      <c r="E42" s="16">
        <f>SUM(E38:E41)</f>
        <v>91993983</v>
      </c>
      <c r="F42" s="16">
        <f>SUM(F38:F41)</f>
        <v>96429174</v>
      </c>
      <c r="G42" s="16">
        <f>SUM(G38:G41)</f>
        <v>46686599</v>
      </c>
      <c r="H42" s="20">
        <f>IF(E42=0,"",F42/E42-1)</f>
        <v>4.8211750979409107E-2</v>
      </c>
      <c r="I42" s="26">
        <f>IF(D42=0,"N/A",F42/D42)</f>
        <v>9.5000124275571168E-2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12285604</v>
      </c>
      <c r="D47" s="3">
        <v>11681081</v>
      </c>
      <c r="E47" s="30">
        <v>1167143</v>
      </c>
      <c r="F47" s="3">
        <v>1109715</v>
      </c>
      <c r="G47" s="18">
        <f>D47-C47</f>
        <v>-604523</v>
      </c>
      <c r="H47" s="19">
        <f>IF(E47=0,"",F47/E47-1)</f>
        <v>-4.9203910746155377E-2</v>
      </c>
      <c r="I47" s="23">
        <f>IF(D47=0,"N/A",F47/D47)</f>
        <v>9.5001053412779174E-2</v>
      </c>
    </row>
    <row r="48" spans="1:9">
      <c r="A48" s="29">
        <v>730</v>
      </c>
      <c r="B48" s="38" t="s">
        <v>67</v>
      </c>
      <c r="C48" s="31">
        <v>45683832</v>
      </c>
      <c r="D48" s="4">
        <v>39492885</v>
      </c>
      <c r="E48" s="31">
        <v>4339978</v>
      </c>
      <c r="F48" s="4">
        <v>3751825</v>
      </c>
      <c r="G48" s="27">
        <f>D48-C48</f>
        <v>-6190947</v>
      </c>
      <c r="H48" s="24">
        <f>IF(E48=0,"",F48/E48-1)</f>
        <v>-0.13551981139074898</v>
      </c>
      <c r="I48" s="25">
        <f>IF(D48=0,"N/A",F48/D48)</f>
        <v>9.500002342194043E-2</v>
      </c>
    </row>
    <row r="49" spans="1:9">
      <c r="A49" s="8" t="s">
        <v>17</v>
      </c>
      <c r="B49" s="8" t="s">
        <v>68</v>
      </c>
      <c r="C49" s="16">
        <f>SUM(C47:C48)</f>
        <v>57969436</v>
      </c>
      <c r="D49" s="16">
        <f>SUM(D47:D48)</f>
        <v>51173966</v>
      </c>
      <c r="E49" s="16">
        <f>SUM(E47:E48)</f>
        <v>5507121</v>
      </c>
      <c r="F49" s="16">
        <f>SUM(F47:F48)</f>
        <v>4861540</v>
      </c>
      <c r="G49" s="16">
        <f>SUM(G47:G48)</f>
        <v>-6795470</v>
      </c>
      <c r="H49" s="20">
        <f>IF(E49=0,"",F49/E49-1)</f>
        <v>-0.11722658717685697</v>
      </c>
      <c r="I49" s="26">
        <f>IF(D49=0,"N/A",F49/D49)</f>
        <v>9.5000258529893897E-2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2339</v>
      </c>
      <c r="D56" s="3">
        <v>2105</v>
      </c>
      <c r="E56" s="30">
        <v>269</v>
      </c>
      <c r="F56" s="3">
        <v>242</v>
      </c>
      <c r="G56" s="18">
        <f>D56-C56</f>
        <v>-234</v>
      </c>
      <c r="H56" s="19">
        <f t="shared" ref="H56:H87" si="2">IF(E56=0,"",F56/E56-1)</f>
        <v>-0.1003717472118959</v>
      </c>
      <c r="I56" s="23">
        <f t="shared" ref="I56:I87" si="3">IF(D56=0,"N/A",F56/D56)</f>
        <v>0.11496437054631829</v>
      </c>
    </row>
    <row r="57" spans="1:9">
      <c r="A57" s="1">
        <v>502</v>
      </c>
      <c r="B57" s="1" t="s">
        <v>28</v>
      </c>
      <c r="C57" s="30">
        <v>0</v>
      </c>
      <c r="D57" s="3">
        <v>0</v>
      </c>
      <c r="E57" s="30">
        <v>0</v>
      </c>
      <c r="F57" s="3">
        <v>0</v>
      </c>
      <c r="G57" s="18">
        <f t="shared" ref="G57:G86" si="4">D57-C57</f>
        <v>0</v>
      </c>
      <c r="H57" s="19" t="str">
        <f t="shared" si="2"/>
        <v/>
      </c>
      <c r="I57" s="23" t="str">
        <f t="shared" si="3"/>
        <v>N/A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167386</v>
      </c>
      <c r="D59" s="3">
        <v>107445</v>
      </c>
      <c r="E59" s="30">
        <v>19249</v>
      </c>
      <c r="F59" s="3">
        <v>12356</v>
      </c>
      <c r="G59" s="18">
        <f t="shared" si="4"/>
        <v>-59941</v>
      </c>
      <c r="H59" s="19">
        <f t="shared" si="2"/>
        <v>-0.35809652449477891</v>
      </c>
      <c r="I59" s="23">
        <f t="shared" si="3"/>
        <v>0.11499837125971427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1230439</v>
      </c>
      <c r="E61" s="30">
        <v>0</v>
      </c>
      <c r="F61" s="3">
        <v>141500</v>
      </c>
      <c r="G61" s="18">
        <f t="shared" si="4"/>
        <v>1230439</v>
      </c>
      <c r="H61" s="19" t="str">
        <f t="shared" si="2"/>
        <v/>
      </c>
      <c r="I61" s="23">
        <f t="shared" si="3"/>
        <v>0.11499960583173972</v>
      </c>
    </row>
    <row r="62" spans="1:9">
      <c r="A62" s="1">
        <v>507</v>
      </c>
      <c r="B62" s="1" t="s">
        <v>33</v>
      </c>
      <c r="C62" s="30">
        <v>19500</v>
      </c>
      <c r="D62" s="3">
        <v>122475</v>
      </c>
      <c r="E62" s="30">
        <v>2243</v>
      </c>
      <c r="F62" s="3">
        <v>14085</v>
      </c>
      <c r="G62" s="18">
        <f t="shared" si="4"/>
        <v>102975</v>
      </c>
      <c r="H62" s="19">
        <f t="shared" si="2"/>
        <v>5.27953633526527</v>
      </c>
      <c r="I62" s="23">
        <f t="shared" si="3"/>
        <v>0.11500306184935701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0</v>
      </c>
      <c r="D64" s="3">
        <v>0</v>
      </c>
      <c r="E64" s="30">
        <v>0</v>
      </c>
      <c r="F64" s="3">
        <v>0</v>
      </c>
      <c r="G64" s="18">
        <f t="shared" si="4"/>
        <v>0</v>
      </c>
      <c r="H64" s="19" t="str">
        <f t="shared" si="2"/>
        <v/>
      </c>
      <c r="I64" s="23" t="str">
        <f t="shared" si="3"/>
        <v>N/A</v>
      </c>
    </row>
    <row r="65" spans="1:9">
      <c r="A65" s="1">
        <v>510</v>
      </c>
      <c r="B65" s="1" t="s">
        <v>35</v>
      </c>
      <c r="C65" s="30">
        <v>0</v>
      </c>
      <c r="D65" s="3">
        <v>0</v>
      </c>
      <c r="E65" s="30">
        <v>0</v>
      </c>
      <c r="F65" s="3">
        <v>0</v>
      </c>
      <c r="G65" s="18">
        <f t="shared" si="4"/>
        <v>0</v>
      </c>
      <c r="H65" s="19" t="str">
        <f t="shared" si="2"/>
        <v/>
      </c>
      <c r="I65" s="23" t="str">
        <f t="shared" si="3"/>
        <v>N/A</v>
      </c>
    </row>
    <row r="66" spans="1:9">
      <c r="A66" s="1">
        <v>511</v>
      </c>
      <c r="B66" s="1" t="s">
        <v>36</v>
      </c>
      <c r="C66" s="30">
        <v>0</v>
      </c>
      <c r="D66" s="3">
        <v>0</v>
      </c>
      <c r="E66" s="30">
        <v>0</v>
      </c>
      <c r="F66" s="3">
        <v>0</v>
      </c>
      <c r="G66" s="18">
        <f t="shared" si="4"/>
        <v>0</v>
      </c>
      <c r="H66" s="19" t="str">
        <f t="shared" si="2"/>
        <v/>
      </c>
      <c r="I66" s="23" t="str">
        <f t="shared" si="3"/>
        <v>N/A</v>
      </c>
    </row>
    <row r="67" spans="1:9">
      <c r="A67" s="1">
        <v>512</v>
      </c>
      <c r="B67" s="1" t="s">
        <v>37</v>
      </c>
      <c r="C67" s="30">
        <v>9744</v>
      </c>
      <c r="D67" s="3">
        <v>1028873</v>
      </c>
      <c r="E67" s="30">
        <v>1121</v>
      </c>
      <c r="F67" s="3">
        <v>118321</v>
      </c>
      <c r="G67" s="18">
        <f t="shared" si="4"/>
        <v>1019129</v>
      </c>
      <c r="H67" s="19">
        <f t="shared" si="2"/>
        <v>104.54950936663693</v>
      </c>
      <c r="I67" s="23">
        <f t="shared" si="3"/>
        <v>0.11500058802203965</v>
      </c>
    </row>
    <row r="68" spans="1:9">
      <c r="A68" s="1">
        <v>513</v>
      </c>
      <c r="B68" s="1" t="s">
        <v>38</v>
      </c>
      <c r="C68" s="30">
        <v>0</v>
      </c>
      <c r="D68" s="3">
        <v>147330</v>
      </c>
      <c r="E68" s="30">
        <v>0</v>
      </c>
      <c r="F68" s="3">
        <v>16943</v>
      </c>
      <c r="G68" s="18">
        <f t="shared" si="4"/>
        <v>147330</v>
      </c>
      <c r="H68" s="19" t="str">
        <f t="shared" si="2"/>
        <v/>
      </c>
      <c r="I68" s="23">
        <f t="shared" si="3"/>
        <v>0.11500033937419399</v>
      </c>
    </row>
    <row r="69" spans="1:9">
      <c r="A69" s="1">
        <v>514</v>
      </c>
      <c r="B69" s="1" t="s">
        <v>39</v>
      </c>
      <c r="C69" s="30">
        <v>6551</v>
      </c>
      <c r="D69" s="3">
        <v>294464</v>
      </c>
      <c r="E69" s="30">
        <v>753</v>
      </c>
      <c r="F69" s="3">
        <v>33863</v>
      </c>
      <c r="G69" s="18">
        <f t="shared" si="4"/>
        <v>287913</v>
      </c>
      <c r="H69" s="19">
        <f t="shared" si="2"/>
        <v>43.970783532536522</v>
      </c>
      <c r="I69" s="23">
        <f t="shared" si="3"/>
        <v>0.11499877743968702</v>
      </c>
    </row>
    <row r="70" spans="1:9">
      <c r="A70" s="1">
        <v>515</v>
      </c>
      <c r="B70" s="1" t="s">
        <v>40</v>
      </c>
      <c r="C70" s="30">
        <v>405089</v>
      </c>
      <c r="D70" s="3">
        <v>596210</v>
      </c>
      <c r="E70" s="30">
        <v>46585</v>
      </c>
      <c r="F70" s="3">
        <v>68565</v>
      </c>
      <c r="G70" s="18">
        <f t="shared" si="4"/>
        <v>191121</v>
      </c>
      <c r="H70" s="19">
        <f t="shared" si="2"/>
        <v>0.47182569496619076</v>
      </c>
      <c r="I70" s="23">
        <f t="shared" si="3"/>
        <v>0.1150014256721625</v>
      </c>
    </row>
    <row r="71" spans="1:9">
      <c r="A71" s="1">
        <v>516</v>
      </c>
      <c r="B71" s="1" t="s">
        <v>41</v>
      </c>
      <c r="C71" s="30">
        <v>48055</v>
      </c>
      <c r="D71" s="3">
        <v>47863</v>
      </c>
      <c r="E71" s="30">
        <v>5526</v>
      </c>
      <c r="F71" s="3">
        <v>5504</v>
      </c>
      <c r="G71" s="18">
        <f t="shared" si="4"/>
        <v>-192</v>
      </c>
      <c r="H71" s="19">
        <f t="shared" si="2"/>
        <v>-3.981179876945351E-3</v>
      </c>
      <c r="I71" s="23">
        <f t="shared" si="3"/>
        <v>0.11499488122349205</v>
      </c>
    </row>
    <row r="72" spans="1:9">
      <c r="A72" s="1">
        <v>517</v>
      </c>
      <c r="B72" s="1" t="s">
        <v>42</v>
      </c>
      <c r="C72" s="30">
        <v>0</v>
      </c>
      <c r="D72" s="3">
        <v>65684</v>
      </c>
      <c r="E72" s="30">
        <v>0</v>
      </c>
      <c r="F72" s="3">
        <v>7554</v>
      </c>
      <c r="G72" s="18">
        <f t="shared" si="4"/>
        <v>65684</v>
      </c>
      <c r="H72" s="19" t="str">
        <f t="shared" si="2"/>
        <v/>
      </c>
      <c r="I72" s="23">
        <f t="shared" si="3"/>
        <v>0.11500517629864199</v>
      </c>
    </row>
    <row r="73" spans="1:9">
      <c r="A73" s="1">
        <v>518</v>
      </c>
      <c r="B73" s="1" t="s">
        <v>43</v>
      </c>
      <c r="C73" s="30">
        <v>2735619</v>
      </c>
      <c r="D73" s="3">
        <v>4640772</v>
      </c>
      <c r="E73" s="30">
        <v>314597</v>
      </c>
      <c r="F73" s="3">
        <v>533689</v>
      </c>
      <c r="G73" s="18">
        <f t="shared" si="4"/>
        <v>1905153</v>
      </c>
      <c r="H73" s="19">
        <f t="shared" si="2"/>
        <v>0.69642113561159191</v>
      </c>
      <c r="I73" s="23">
        <f t="shared" si="3"/>
        <v>0.11500004740590575</v>
      </c>
    </row>
    <row r="74" spans="1:9">
      <c r="A74" s="1">
        <v>519</v>
      </c>
      <c r="B74" s="1" t="s">
        <v>44</v>
      </c>
      <c r="C74" s="30">
        <v>90854</v>
      </c>
      <c r="D74" s="3">
        <v>0</v>
      </c>
      <c r="E74" s="30">
        <v>10448</v>
      </c>
      <c r="F74" s="3">
        <v>0</v>
      </c>
      <c r="G74" s="18">
        <f t="shared" si="4"/>
        <v>-90854</v>
      </c>
      <c r="H74" s="19">
        <f t="shared" si="2"/>
        <v>-1</v>
      </c>
      <c r="I74" s="23" t="str">
        <f t="shared" si="3"/>
        <v>N/A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39841</v>
      </c>
      <c r="E76" s="30">
        <v>0</v>
      </c>
      <c r="F76" s="3">
        <v>4582</v>
      </c>
      <c r="G76" s="18">
        <f t="shared" si="4"/>
        <v>39841</v>
      </c>
      <c r="H76" s="19" t="str">
        <f t="shared" si="2"/>
        <v/>
      </c>
      <c r="I76" s="23">
        <f t="shared" si="3"/>
        <v>0.11500715343490374</v>
      </c>
    </row>
    <row r="77" spans="1:9">
      <c r="A77" s="1">
        <v>522</v>
      </c>
      <c r="B77" s="1" t="s">
        <v>22</v>
      </c>
      <c r="C77" s="30">
        <v>897056599</v>
      </c>
      <c r="D77" s="3">
        <v>822873162</v>
      </c>
      <c r="E77" s="30">
        <v>103161514</v>
      </c>
      <c r="F77" s="3">
        <v>94630414</v>
      </c>
      <c r="G77" s="18">
        <f t="shared" si="4"/>
        <v>-74183437</v>
      </c>
      <c r="H77" s="19">
        <f t="shared" si="2"/>
        <v>-8.269653739281102E-2</v>
      </c>
      <c r="I77" s="23">
        <f t="shared" si="3"/>
        <v>0.11500000044964402</v>
      </c>
    </row>
    <row r="78" spans="1:9">
      <c r="A78" s="1">
        <v>523</v>
      </c>
      <c r="B78" s="1" t="s">
        <v>21</v>
      </c>
      <c r="C78" s="30">
        <v>13466432</v>
      </c>
      <c r="D78" s="3">
        <v>2198069</v>
      </c>
      <c r="E78" s="30">
        <v>1548639</v>
      </c>
      <c r="F78" s="3">
        <v>252778</v>
      </c>
      <c r="G78" s="18">
        <f t="shared" si="4"/>
        <v>-11268363</v>
      </c>
      <c r="H78" s="19">
        <f t="shared" si="2"/>
        <v>-0.83677409648084544</v>
      </c>
      <c r="I78" s="23">
        <f t="shared" si="3"/>
        <v>0.11500002957141017</v>
      </c>
    </row>
    <row r="79" spans="1:9">
      <c r="A79" s="1">
        <v>524</v>
      </c>
      <c r="B79" s="1" t="s">
        <v>45</v>
      </c>
      <c r="C79" s="30">
        <v>18532676</v>
      </c>
      <c r="D79" s="3">
        <v>508584</v>
      </c>
      <c r="E79" s="30">
        <v>2131258</v>
      </c>
      <c r="F79" s="3">
        <v>58487</v>
      </c>
      <c r="G79" s="18">
        <f t="shared" si="4"/>
        <v>-18024092</v>
      </c>
      <c r="H79" s="19">
        <f t="shared" si="2"/>
        <v>-0.97255752236472548</v>
      </c>
      <c r="I79" s="23">
        <f t="shared" si="3"/>
        <v>0.11499968540103503</v>
      </c>
    </row>
    <row r="80" spans="1:9">
      <c r="A80" s="1">
        <v>525</v>
      </c>
      <c r="B80" s="1" t="s">
        <v>46</v>
      </c>
      <c r="C80" s="30">
        <v>26626646</v>
      </c>
      <c r="D80" s="3">
        <v>3383096</v>
      </c>
      <c r="E80" s="30">
        <v>3062063</v>
      </c>
      <c r="F80" s="3">
        <v>389055</v>
      </c>
      <c r="G80" s="18">
        <f t="shared" si="4"/>
        <v>-23243550</v>
      </c>
      <c r="H80" s="19">
        <f t="shared" si="2"/>
        <v>-0.8729435024687604</v>
      </c>
      <c r="I80" s="23">
        <f t="shared" si="3"/>
        <v>0.11499969258927326</v>
      </c>
    </row>
    <row r="81" spans="1:9">
      <c r="A81" s="1">
        <v>526</v>
      </c>
      <c r="B81" s="1" t="s">
        <v>47</v>
      </c>
      <c r="C81" s="30">
        <v>7277566</v>
      </c>
      <c r="D81" s="3">
        <v>205126</v>
      </c>
      <c r="E81" s="30">
        <v>836920</v>
      </c>
      <c r="F81" s="3">
        <v>23589</v>
      </c>
      <c r="G81" s="18">
        <f t="shared" si="4"/>
        <v>-7072440</v>
      </c>
      <c r="H81" s="19">
        <f t="shared" si="2"/>
        <v>-0.97181451034746447</v>
      </c>
      <c r="I81" s="23">
        <f t="shared" si="3"/>
        <v>0.11499761122432066</v>
      </c>
    </row>
    <row r="82" spans="1:9">
      <c r="A82" s="1">
        <v>527</v>
      </c>
      <c r="B82" s="1" t="s">
        <v>48</v>
      </c>
      <c r="C82" s="30">
        <v>7376242</v>
      </c>
      <c r="D82" s="3">
        <v>0</v>
      </c>
      <c r="E82" s="30">
        <v>848268</v>
      </c>
      <c r="F82" s="3">
        <v>0</v>
      </c>
      <c r="G82" s="18">
        <f t="shared" si="4"/>
        <v>-7376242</v>
      </c>
      <c r="H82" s="19">
        <f t="shared" si="2"/>
        <v>-1</v>
      </c>
      <c r="I82" s="23" t="str">
        <f t="shared" si="3"/>
        <v>N/A</v>
      </c>
    </row>
    <row r="83" spans="1:9">
      <c r="A83" s="1">
        <v>528</v>
      </c>
      <c r="B83" s="1" t="s">
        <v>49</v>
      </c>
      <c r="C83" s="30">
        <v>8817092</v>
      </c>
      <c r="D83" s="3">
        <v>0</v>
      </c>
      <c r="E83" s="30">
        <v>1013966</v>
      </c>
      <c r="F83" s="3">
        <v>0</v>
      </c>
      <c r="G83" s="18">
        <f t="shared" si="4"/>
        <v>-8817092</v>
      </c>
      <c r="H83" s="19">
        <f t="shared" si="2"/>
        <v>-1</v>
      </c>
      <c r="I83" s="23" t="str">
        <f t="shared" si="3"/>
        <v>N/A</v>
      </c>
    </row>
    <row r="84" spans="1:9">
      <c r="A84" s="1">
        <v>529</v>
      </c>
      <c r="B84" s="1" t="s">
        <v>50</v>
      </c>
      <c r="C84" s="30">
        <v>5540530</v>
      </c>
      <c r="D84" s="3">
        <v>0</v>
      </c>
      <c r="E84" s="30">
        <v>637160</v>
      </c>
      <c r="F84" s="3">
        <v>0</v>
      </c>
      <c r="G84" s="18">
        <f t="shared" si="4"/>
        <v>-5540530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0</v>
      </c>
      <c r="D85" s="3">
        <v>0</v>
      </c>
      <c r="E85" s="30">
        <v>0</v>
      </c>
      <c r="F85" s="3">
        <v>0</v>
      </c>
      <c r="G85" s="18">
        <f t="shared" si="4"/>
        <v>0</v>
      </c>
      <c r="H85" s="19" t="str">
        <f t="shared" si="2"/>
        <v/>
      </c>
      <c r="I85" s="23" t="str">
        <f t="shared" si="3"/>
        <v>N/A</v>
      </c>
    </row>
    <row r="86" spans="1:9">
      <c r="A86" s="29">
        <v>531</v>
      </c>
      <c r="B86" s="29" t="s">
        <v>52</v>
      </c>
      <c r="C86" s="31">
        <v>5169009</v>
      </c>
      <c r="D86" s="4">
        <v>9789151</v>
      </c>
      <c r="E86" s="31">
        <v>594436</v>
      </c>
      <c r="F86" s="4">
        <v>1125751.97</v>
      </c>
      <c r="G86" s="27">
        <f t="shared" si="4"/>
        <v>4620142</v>
      </c>
      <c r="H86" s="24">
        <f t="shared" si="2"/>
        <v>0.8938152635439307</v>
      </c>
      <c r="I86" s="25">
        <f t="shared" si="3"/>
        <v>0.11499995964920758</v>
      </c>
    </row>
    <row r="87" spans="1:9">
      <c r="A87" s="8" t="s">
        <v>19</v>
      </c>
      <c r="B87" s="8" t="s">
        <v>26</v>
      </c>
      <c r="C87" s="425">
        <f>SUM(C56:C85)</f>
        <v>988178920</v>
      </c>
      <c r="D87" s="16">
        <f>SUM(D56:D85)</f>
        <v>837491538</v>
      </c>
      <c r="E87" s="425">
        <f>SUM(E56:E85)</f>
        <v>113640579</v>
      </c>
      <c r="F87" s="425">
        <f>SUM(F56:F85)</f>
        <v>96311527</v>
      </c>
      <c r="G87" s="16">
        <f>SUM(G56:G86)</f>
        <v>-146067240</v>
      </c>
      <c r="H87" s="20">
        <f t="shared" si="2"/>
        <v>-0.15249000095291665</v>
      </c>
      <c r="I87" s="26">
        <f t="shared" si="3"/>
        <v>0.11500000015522545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"LARAMIE COUNTY "&amp;D3</f>
        <v>LARAMIE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261955521</v>
      </c>
      <c r="D6" s="18">
        <f>D25</f>
        <v>267937152</v>
      </c>
      <c r="E6" s="30">
        <f>E25</f>
        <v>24885891</v>
      </c>
      <c r="F6" s="18">
        <f>F25</f>
        <v>25454090</v>
      </c>
      <c r="G6" s="18">
        <f t="shared" ref="G6:G11" si="0">D6-C6</f>
        <v>5981631</v>
      </c>
      <c r="H6" s="19">
        <f>IF(E6=0,"",F6/E6-1)</f>
        <v>2.2832174262918725E-2</v>
      </c>
      <c r="I6" s="23">
        <f>IF(D6=0,"N/A",F6/D6)</f>
        <v>9.5000226023153375E-2</v>
      </c>
    </row>
    <row r="7" spans="1:10">
      <c r="A7" s="1" t="s">
        <v>14</v>
      </c>
      <c r="B7" s="37" t="s">
        <v>70</v>
      </c>
      <c r="C7" s="30">
        <f>C42</f>
        <v>8684567109</v>
      </c>
      <c r="D7" s="18">
        <f>D42</f>
        <v>9134047508</v>
      </c>
      <c r="E7" s="30">
        <f>E42</f>
        <v>825034460</v>
      </c>
      <c r="F7" s="18">
        <f>F42</f>
        <v>867735210</v>
      </c>
      <c r="G7" s="18">
        <f t="shared" si="0"/>
        <v>449480399</v>
      </c>
      <c r="H7" s="19">
        <f t="shared" ref="H7:H14" si="1">IF(E7=0,"",F7/E7-1)</f>
        <v>5.1756323002556837E-2</v>
      </c>
      <c r="I7" s="23">
        <f>IF(D7=0,"N/A",F7/D7)</f>
        <v>9.5000076279436838E-2</v>
      </c>
    </row>
    <row r="8" spans="1:10">
      <c r="A8" s="1" t="s">
        <v>17</v>
      </c>
      <c r="B8" s="37" t="s">
        <v>71</v>
      </c>
      <c r="C8" s="30">
        <f>C49</f>
        <v>962082997</v>
      </c>
      <c r="D8" s="18">
        <f>D49</f>
        <v>1126472532</v>
      </c>
      <c r="E8" s="30">
        <f>E49</f>
        <v>91398022</v>
      </c>
      <c r="F8" s="18">
        <f>F49</f>
        <v>107015062</v>
      </c>
      <c r="G8" s="18">
        <f t="shared" si="0"/>
        <v>164389535</v>
      </c>
      <c r="H8" s="19">
        <f t="shared" si="1"/>
        <v>0.17086846802877198</v>
      </c>
      <c r="I8" s="23">
        <f>IF(D8=0,"N/A",F8/D8)</f>
        <v>9.5000152209659031E-2</v>
      </c>
    </row>
    <row r="9" spans="1:10">
      <c r="A9" s="1" t="s">
        <v>19</v>
      </c>
      <c r="B9" s="37" t="s">
        <v>20</v>
      </c>
      <c r="C9" s="30">
        <f>C87</f>
        <v>996827709</v>
      </c>
      <c r="D9" s="18">
        <f>D87</f>
        <v>1064263737</v>
      </c>
      <c r="E9" s="30">
        <f>E87</f>
        <v>114635188</v>
      </c>
      <c r="F9" s="18">
        <f>F87</f>
        <v>122390332</v>
      </c>
      <c r="G9" s="18">
        <f t="shared" si="0"/>
        <v>67436028</v>
      </c>
      <c r="H9" s="19">
        <f t="shared" si="1"/>
        <v>6.7650641441788339E-2</v>
      </c>
      <c r="I9" s="23">
        <f>IF(D9=0,"N/A",F9/D9)</f>
        <v>0.11500000210943953</v>
      </c>
    </row>
    <row r="10" spans="1:10">
      <c r="B10" s="1" t="s">
        <v>23</v>
      </c>
      <c r="C10" s="30">
        <f>'MINERAL VALUE DETAIL'!V42</f>
        <v>215845172</v>
      </c>
      <c r="D10" s="310">
        <f>'STATE ASSESSED'!C15</f>
        <v>207589018</v>
      </c>
      <c r="E10" s="30">
        <f>C10</f>
        <v>215845172</v>
      </c>
      <c r="F10" s="310">
        <f>D10</f>
        <v>207589018</v>
      </c>
      <c r="G10" s="18">
        <f t="shared" si="0"/>
        <v>-8256154</v>
      </c>
      <c r="H10" s="19">
        <f t="shared" si="1"/>
        <v>-3.8250352896473383E-2</v>
      </c>
      <c r="I10" s="23">
        <f>IF(D10=0,"N/A",F10/D10)</f>
        <v>1</v>
      </c>
    </row>
    <row r="11" spans="1:10">
      <c r="B11" s="1" t="s">
        <v>66</v>
      </c>
      <c r="C11" s="311">
        <f>'STATE ASSESSED'!E15</f>
        <v>1070497177</v>
      </c>
      <c r="D11" s="310">
        <f>'STATE ASSESSED'!F15</f>
        <v>1062058177</v>
      </c>
      <c r="E11" s="30">
        <f>'STATE ASSESSED'!H15</f>
        <v>119989111</v>
      </c>
      <c r="F11" s="310">
        <f>'STATE ASSESSED'!I15</f>
        <v>118903795</v>
      </c>
      <c r="G11" s="18">
        <f t="shared" si="0"/>
        <v>-8439000</v>
      </c>
      <c r="H11" s="19">
        <f>IF(E11=0,"",F11/E11-1)</f>
        <v>-9.0451207693338365E-3</v>
      </c>
      <c r="I11" s="23">
        <f>F11/D11</f>
        <v>0.1119560091669065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10905433336</v>
      </c>
      <c r="D13" s="16">
        <f>SUM(D6:D9)</f>
        <v>11592720929</v>
      </c>
      <c r="E13" s="16">
        <f>SUM(E6:E9)</f>
        <v>1055953561</v>
      </c>
      <c r="F13" s="16">
        <f>SUM(F6:F9)</f>
        <v>1122594694</v>
      </c>
      <c r="G13" s="16">
        <f>SUM(G6:G9)</f>
        <v>687287593</v>
      </c>
      <c r="H13" s="20">
        <f t="shared" si="1"/>
        <v>6.3109908864638076E-2</v>
      </c>
      <c r="I13" s="22"/>
    </row>
    <row r="14" spans="1:10">
      <c r="B14" s="13" t="s">
        <v>74</v>
      </c>
      <c r="C14" s="17">
        <f>SUM(C10:C11)</f>
        <v>1286342349</v>
      </c>
      <c r="D14" s="17">
        <f>SUM(D10:D11)</f>
        <v>1269647195</v>
      </c>
      <c r="E14" s="17">
        <f>SUM(E10:E11)</f>
        <v>335834283</v>
      </c>
      <c r="F14" s="17">
        <f>SUM(F10:F11)</f>
        <v>326492813</v>
      </c>
      <c r="G14" s="17">
        <f>SUM(G10:G11)</f>
        <v>-16695154</v>
      </c>
      <c r="H14" s="21">
        <f t="shared" si="1"/>
        <v>-2.7815712906237189E-2</v>
      </c>
      <c r="I14" s="22"/>
    </row>
    <row r="15" spans="1:10">
      <c r="B15" s="8" t="s">
        <v>72</v>
      </c>
      <c r="C15" s="16">
        <f>SUM(C13:C14)</f>
        <v>12191775685</v>
      </c>
      <c r="D15" s="16">
        <f>SUM(D13:D14)</f>
        <v>12862368124</v>
      </c>
      <c r="E15" s="16">
        <f>SUM(E13:E14)</f>
        <v>1391787844</v>
      </c>
      <c r="F15" s="16">
        <f>SUM(F13:F14)</f>
        <v>1449087507</v>
      </c>
      <c r="G15" s="16">
        <f>SUM(G13:G14)</f>
        <v>670592439</v>
      </c>
      <c r="H15" s="20">
        <f>IF(E15=0,"",F15/E15-1)</f>
        <v>4.1169825736744992E-2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73580023</v>
      </c>
      <c r="D22" s="3">
        <v>69276633</v>
      </c>
      <c r="E22" s="30">
        <v>6990108</v>
      </c>
      <c r="F22" s="3">
        <v>6581290</v>
      </c>
      <c r="G22" s="18">
        <f>D22-C22</f>
        <v>-4303390</v>
      </c>
      <c r="H22" s="19">
        <f>IF(E22=0,"",F22/E22-1)</f>
        <v>-5.8485219398613064E-2</v>
      </c>
      <c r="I22" s="23">
        <f>IF(D22=0,"N/A",F22/D22)</f>
        <v>9.5000142400107693E-2</v>
      </c>
    </row>
    <row r="23" spans="1:9">
      <c r="A23" s="1">
        <v>120</v>
      </c>
      <c r="B23" s="37" t="s">
        <v>76</v>
      </c>
      <c r="C23" s="30">
        <v>87238287</v>
      </c>
      <c r="D23" s="3">
        <v>89652438</v>
      </c>
      <c r="E23" s="30">
        <v>8287658</v>
      </c>
      <c r="F23" s="3">
        <v>8516985</v>
      </c>
      <c r="G23" s="18">
        <f>D23-C23</f>
        <v>2414151</v>
      </c>
      <c r="H23" s="19">
        <f>IF(E23=0,"",F23/E23-1)</f>
        <v>2.7670905338999185E-2</v>
      </c>
      <c r="I23" s="23">
        <f>IF(D23=0,"N/A",F23/D23)</f>
        <v>9.5000037812691715E-2</v>
      </c>
    </row>
    <row r="24" spans="1:9">
      <c r="A24" s="29">
        <v>130</v>
      </c>
      <c r="B24" s="38" t="s">
        <v>77</v>
      </c>
      <c r="C24" s="31">
        <v>101137211</v>
      </c>
      <c r="D24" s="4">
        <v>109008081</v>
      </c>
      <c r="E24" s="31">
        <v>9608125</v>
      </c>
      <c r="F24" s="4">
        <v>10355815</v>
      </c>
      <c r="G24" s="27">
        <f>D24-C24</f>
        <v>7870870</v>
      </c>
      <c r="H24" s="24">
        <f>IF(E24=0,"",F24/E24-1)</f>
        <v>7.7818512977297916E-2</v>
      </c>
      <c r="I24" s="25">
        <f>IF(D24=0,"N/A",F24/D24)</f>
        <v>9.5000433958653027E-2</v>
      </c>
    </row>
    <row r="25" spans="1:9">
      <c r="A25" s="8" t="s">
        <v>15</v>
      </c>
      <c r="B25" s="8" t="s">
        <v>16</v>
      </c>
      <c r="C25" s="16">
        <f>SUM(C22:C24)</f>
        <v>261955521</v>
      </c>
      <c r="D25" s="16">
        <f>SUM(D22:D24)</f>
        <v>267937152</v>
      </c>
      <c r="E25" s="16">
        <f>SUM(E22:E24)</f>
        <v>24885891</v>
      </c>
      <c r="F25" s="16">
        <f>SUM(F22:F24)</f>
        <v>25454090</v>
      </c>
      <c r="G25" s="16">
        <f>SUM(G22:G24)</f>
        <v>5981631</v>
      </c>
      <c r="H25" s="20">
        <f>IF(E25=0,"",F25/E25-1)</f>
        <v>2.2832174262918725E-2</v>
      </c>
      <c r="I25" s="26">
        <f>IF(D25=0,"N/A",F25/D25)</f>
        <v>9.5000226023153375E-2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39078.948999999993</v>
      </c>
      <c r="D29" s="3">
        <v>38906.739000000001</v>
      </c>
      <c r="E29" s="32">
        <v>1143.0066737780696</v>
      </c>
      <c r="F29" s="39">
        <f>IF(D29&lt;&gt;0,D22/D29,0)</f>
        <v>1780.5818421327986</v>
      </c>
      <c r="G29" s="18">
        <f>D29-C29</f>
        <v>-172.20999999999185</v>
      </c>
      <c r="H29" s="28">
        <f>F29-E29</f>
        <v>637.57516835472893</v>
      </c>
      <c r="I29" s="2"/>
    </row>
    <row r="30" spans="1:9">
      <c r="A30" s="1">
        <v>120</v>
      </c>
      <c r="B30" s="37" t="s">
        <v>76</v>
      </c>
      <c r="C30" s="30">
        <v>231019.18800000002</v>
      </c>
      <c r="D30" s="3">
        <v>231865.43799999999</v>
      </c>
      <c r="E30" s="32">
        <v>301.62264877479578</v>
      </c>
      <c r="F30" s="39">
        <f>IF(D30&lt;&gt;0,D23/D30,0)</f>
        <v>386.65718691545567</v>
      </c>
      <c r="G30" s="18">
        <f>D30-C30</f>
        <v>846.2499999999709</v>
      </c>
      <c r="H30" s="28">
        <f>F30-E30</f>
        <v>85.03453814065989</v>
      </c>
      <c r="I30" s="2"/>
    </row>
    <row r="31" spans="1:9">
      <c r="A31" s="1">
        <v>130</v>
      </c>
      <c r="B31" s="37" t="s">
        <v>77</v>
      </c>
      <c r="C31" s="30">
        <v>1098090.5330000001</v>
      </c>
      <c r="D31" s="3">
        <v>1101625.2930000001</v>
      </c>
      <c r="E31" s="32">
        <v>73.058791257083385</v>
      </c>
      <c r="F31" s="39">
        <f>IF(D31&lt;&gt;0,D24/D31,0)</f>
        <v>98.952049932644385</v>
      </c>
      <c r="G31" s="18">
        <f>D31-C31</f>
        <v>3534.7600000000093</v>
      </c>
      <c r="H31" s="28">
        <f>F31-E31</f>
        <v>25.893258675561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1304136173</v>
      </c>
      <c r="D38" s="3">
        <v>1393800827</v>
      </c>
      <c r="E38" s="30">
        <v>123893277</v>
      </c>
      <c r="F38" s="3">
        <v>132411550</v>
      </c>
      <c r="G38" s="18">
        <f>D38-C38</f>
        <v>89664654</v>
      </c>
      <c r="H38" s="19">
        <f>IF(E38=0,"",F38/E38-1)</f>
        <v>6.8754925257163091E-2</v>
      </c>
      <c r="I38" s="23">
        <f>IF(D38=0,"N/A",F38/D38)</f>
        <v>9.5000338236992596E-2</v>
      </c>
    </row>
    <row r="39" spans="1:9">
      <c r="A39" s="1">
        <v>300</v>
      </c>
      <c r="B39" s="37" t="s">
        <v>64</v>
      </c>
      <c r="C39" s="30">
        <v>5390798019</v>
      </c>
      <c r="D39" s="3">
        <v>5678474738</v>
      </c>
      <c r="E39" s="30">
        <v>512126067</v>
      </c>
      <c r="F39" s="3">
        <v>539455311</v>
      </c>
      <c r="G39" s="18">
        <f>D39-C39</f>
        <v>287676719</v>
      </c>
      <c r="H39" s="19">
        <f>IF(E39=0,"",F39/E39-1)</f>
        <v>5.3364290086018951E-2</v>
      </c>
      <c r="I39" s="23">
        <f>IF(D39=0,"N/A",F39/D39)</f>
        <v>9.5000037138494003E-2</v>
      </c>
    </row>
    <row r="40" spans="1:9">
      <c r="A40" s="1">
        <v>400</v>
      </c>
      <c r="B40" s="37" t="s">
        <v>62</v>
      </c>
      <c r="C40" s="30">
        <v>440764917</v>
      </c>
      <c r="D40" s="3">
        <v>431888558</v>
      </c>
      <c r="E40" s="30">
        <v>41872645</v>
      </c>
      <c r="F40" s="3">
        <v>41029391</v>
      </c>
      <c r="G40" s="18">
        <f>D40-C40</f>
        <v>-8876359</v>
      </c>
      <c r="H40" s="19">
        <f>IF(E40=0,"",F40/E40-1)</f>
        <v>-2.0138541522753073E-2</v>
      </c>
      <c r="I40" s="23">
        <f>IF(D40=0,"N/A",F40/D40)</f>
        <v>9.4999949037779322E-2</v>
      </c>
    </row>
    <row r="41" spans="1:9">
      <c r="A41" s="29">
        <v>500</v>
      </c>
      <c r="B41" s="38" t="s">
        <v>63</v>
      </c>
      <c r="C41" s="31">
        <v>1548868000</v>
      </c>
      <c r="D41" s="4">
        <v>1629883385</v>
      </c>
      <c r="E41" s="31">
        <v>147142471</v>
      </c>
      <c r="F41" s="4">
        <v>154838958</v>
      </c>
      <c r="G41" s="27">
        <f>D41-C41</f>
        <v>81015385</v>
      </c>
      <c r="H41" s="24">
        <f>IF(E41=0,"",F41/E41-1)</f>
        <v>5.2306359596203889E-2</v>
      </c>
      <c r="I41" s="25">
        <f>IF(D41=0,"N/A",F41/D41)</f>
        <v>9.5000022348224619E-2</v>
      </c>
    </row>
    <row r="42" spans="1:9">
      <c r="A42" s="8" t="s">
        <v>14</v>
      </c>
      <c r="B42" s="8" t="s">
        <v>69</v>
      </c>
      <c r="C42" s="16">
        <f>SUM(C38:C41)</f>
        <v>8684567109</v>
      </c>
      <c r="D42" s="16">
        <f>SUM(D38:D41)</f>
        <v>9134047508</v>
      </c>
      <c r="E42" s="16">
        <f>SUM(E38:E41)</f>
        <v>825034460</v>
      </c>
      <c r="F42" s="16">
        <f>SUM(F38:F41)</f>
        <v>867735210</v>
      </c>
      <c r="G42" s="16">
        <f>SUM(G38:G41)</f>
        <v>449480399</v>
      </c>
      <c r="H42" s="20">
        <f>IF(E42=0,"",F42/E42-1)</f>
        <v>5.1756323002556837E-2</v>
      </c>
      <c r="I42" s="26">
        <f>IF(D42=0,"N/A",F42/D42)</f>
        <v>9.5000076279436838E-2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46388750</v>
      </c>
      <c r="D47" s="3">
        <v>47276160</v>
      </c>
      <c r="E47" s="30">
        <v>4406928</v>
      </c>
      <c r="F47" s="3">
        <v>4491271</v>
      </c>
      <c r="G47" s="18">
        <f>D47-C47</f>
        <v>887410</v>
      </c>
      <c r="H47" s="19">
        <f>IF(E47=0,"",F47/E47-1)</f>
        <v>1.9138728837866159E-2</v>
      </c>
      <c r="I47" s="23">
        <f>IF(D47=0,"N/A",F47/D47)</f>
        <v>9.5000757252704113E-2</v>
      </c>
    </row>
    <row r="48" spans="1:9">
      <c r="A48" s="29">
        <v>730</v>
      </c>
      <c r="B48" s="38" t="s">
        <v>67</v>
      </c>
      <c r="C48" s="31">
        <v>915694247</v>
      </c>
      <c r="D48" s="4">
        <v>1079196372</v>
      </c>
      <c r="E48" s="31">
        <v>86991094</v>
      </c>
      <c r="F48" s="4">
        <v>102523791</v>
      </c>
      <c r="G48" s="27">
        <f>D48-C48</f>
        <v>163502125</v>
      </c>
      <c r="H48" s="24">
        <f>IF(E48=0,"",F48/E48-1)</f>
        <v>0.17855502541444079</v>
      </c>
      <c r="I48" s="25">
        <f>IF(D48=0,"N/A",F48/D48)</f>
        <v>9.5000125704647942E-2</v>
      </c>
    </row>
    <row r="49" spans="1:9">
      <c r="A49" s="8" t="s">
        <v>17</v>
      </c>
      <c r="B49" s="8" t="s">
        <v>68</v>
      </c>
      <c r="C49" s="16">
        <f>SUM(C47:C48)</f>
        <v>962082997</v>
      </c>
      <c r="D49" s="16">
        <f>SUM(D47:D48)</f>
        <v>1126472532</v>
      </c>
      <c r="E49" s="16">
        <f>SUM(E47:E48)</f>
        <v>91398022</v>
      </c>
      <c r="F49" s="16">
        <f>SUM(F47:F48)</f>
        <v>107015062</v>
      </c>
      <c r="G49" s="16">
        <f>SUM(G47:G48)</f>
        <v>164389535</v>
      </c>
      <c r="H49" s="20">
        <f>IF(E49=0,"",F49/E49-1)</f>
        <v>0.17086846802877198</v>
      </c>
      <c r="I49" s="26">
        <f>IF(D49=0,"N/A",F49/D49)</f>
        <v>9.5000152209659031E-2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293531</v>
      </c>
      <c r="D56" s="3">
        <v>258856</v>
      </c>
      <c r="E56" s="30">
        <v>33756</v>
      </c>
      <c r="F56" s="3">
        <v>29770</v>
      </c>
      <c r="G56" s="18">
        <f>D56-C56</f>
        <v>-34675</v>
      </c>
      <c r="H56" s="19">
        <f t="shared" ref="H56:H87" si="2">IF(E56=0,"",F56/E56-1)</f>
        <v>-0.11808271122170877</v>
      </c>
      <c r="I56" s="23">
        <f t="shared" ref="I56:I87" si="3">IF(D56=0,"N/A",F56/D56)</f>
        <v>0.11500602651667337</v>
      </c>
    </row>
    <row r="57" spans="1:9">
      <c r="A57" s="1">
        <v>502</v>
      </c>
      <c r="B57" s="1" t="s">
        <v>28</v>
      </c>
      <c r="C57" s="30">
        <v>161694</v>
      </c>
      <c r="D57" s="3">
        <v>231887</v>
      </c>
      <c r="E57" s="30">
        <v>18595</v>
      </c>
      <c r="F57" s="3">
        <v>26667</v>
      </c>
      <c r="G57" s="18">
        <f t="shared" ref="G57:G86" si="4">D57-C57</f>
        <v>70193</v>
      </c>
      <c r="H57" s="19">
        <f t="shared" si="2"/>
        <v>0.43409518687819304</v>
      </c>
      <c r="I57" s="23">
        <f t="shared" si="3"/>
        <v>0.11499997843777357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6077689</v>
      </c>
      <c r="D62" s="3">
        <v>5881267</v>
      </c>
      <c r="E62" s="30">
        <v>698936</v>
      </c>
      <c r="F62" s="3">
        <v>676346</v>
      </c>
      <c r="G62" s="18">
        <f t="shared" si="4"/>
        <v>-196422</v>
      </c>
      <c r="H62" s="19">
        <f t="shared" si="2"/>
        <v>-3.2320555816269247E-2</v>
      </c>
      <c r="I62" s="23">
        <f t="shared" si="3"/>
        <v>0.1150000501592599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17593020</v>
      </c>
      <c r="D64" s="3">
        <v>17246634</v>
      </c>
      <c r="E64" s="30">
        <v>2023199</v>
      </c>
      <c r="F64" s="3">
        <v>1983362</v>
      </c>
      <c r="G64" s="18">
        <f t="shared" si="4"/>
        <v>-346386</v>
      </c>
      <c r="H64" s="19">
        <f t="shared" si="2"/>
        <v>-1.969010463132892E-2</v>
      </c>
      <c r="I64" s="23">
        <f t="shared" si="3"/>
        <v>0.11499994723608097</v>
      </c>
    </row>
    <row r="65" spans="1:9">
      <c r="A65" s="1">
        <v>510</v>
      </c>
      <c r="B65" s="1" t="s">
        <v>35</v>
      </c>
      <c r="C65" s="30">
        <v>14966732</v>
      </c>
      <c r="D65" s="3">
        <v>15874170</v>
      </c>
      <c r="E65" s="30">
        <v>1721172</v>
      </c>
      <c r="F65" s="3">
        <v>1825530</v>
      </c>
      <c r="G65" s="18">
        <f t="shared" si="4"/>
        <v>907438</v>
      </c>
      <c r="H65" s="19">
        <f t="shared" si="2"/>
        <v>6.0631941491030572E-2</v>
      </c>
      <c r="I65" s="23">
        <f t="shared" si="3"/>
        <v>0.11500002834793882</v>
      </c>
    </row>
    <row r="66" spans="1:9">
      <c r="A66" s="1">
        <v>511</v>
      </c>
      <c r="B66" s="1" t="s">
        <v>36</v>
      </c>
      <c r="C66" s="30">
        <v>1728361</v>
      </c>
      <c r="D66" s="3">
        <v>2309732</v>
      </c>
      <c r="E66" s="30">
        <v>198762</v>
      </c>
      <c r="F66" s="3">
        <v>265620</v>
      </c>
      <c r="G66" s="18">
        <f t="shared" si="4"/>
        <v>581371</v>
      </c>
      <c r="H66" s="19">
        <f t="shared" si="2"/>
        <v>0.33637214356869016</v>
      </c>
      <c r="I66" s="23">
        <f t="shared" si="3"/>
        <v>0.11500035501954339</v>
      </c>
    </row>
    <row r="67" spans="1:9">
      <c r="A67" s="1">
        <v>512</v>
      </c>
      <c r="B67" s="1" t="s">
        <v>37</v>
      </c>
      <c r="C67" s="30">
        <v>12713452</v>
      </c>
      <c r="D67" s="3">
        <v>16101252</v>
      </c>
      <c r="E67" s="30">
        <v>1462049</v>
      </c>
      <c r="F67" s="3">
        <v>1851643</v>
      </c>
      <c r="G67" s="18">
        <f t="shared" si="4"/>
        <v>3387800</v>
      </c>
      <c r="H67" s="19">
        <f t="shared" si="2"/>
        <v>0.26647123318028321</v>
      </c>
      <c r="I67" s="23">
        <f t="shared" si="3"/>
        <v>0.11499993913516787</v>
      </c>
    </row>
    <row r="68" spans="1:9">
      <c r="A68" s="1">
        <v>513</v>
      </c>
      <c r="B68" s="1" t="s">
        <v>38</v>
      </c>
      <c r="C68" s="30">
        <v>799887</v>
      </c>
      <c r="D68" s="3">
        <v>795474</v>
      </c>
      <c r="E68" s="30">
        <v>91987</v>
      </c>
      <c r="F68" s="3">
        <v>91479</v>
      </c>
      <c r="G68" s="18">
        <f t="shared" si="4"/>
        <v>-4413</v>
      </c>
      <c r="H68" s="19">
        <f t="shared" si="2"/>
        <v>-5.5225194864492178E-3</v>
      </c>
      <c r="I68" s="23">
        <f t="shared" si="3"/>
        <v>0.11499935887282299</v>
      </c>
    </row>
    <row r="69" spans="1:9">
      <c r="A69" s="1">
        <v>514</v>
      </c>
      <c r="B69" s="1" t="s">
        <v>39</v>
      </c>
      <c r="C69" s="30">
        <v>73237466</v>
      </c>
      <c r="D69" s="3">
        <v>73814875</v>
      </c>
      <c r="E69" s="30">
        <v>8422310</v>
      </c>
      <c r="F69" s="3">
        <v>8488711</v>
      </c>
      <c r="G69" s="18">
        <f t="shared" si="4"/>
        <v>577409</v>
      </c>
      <c r="H69" s="19">
        <f t="shared" si="2"/>
        <v>7.8839415789730971E-3</v>
      </c>
      <c r="I69" s="23">
        <f t="shared" si="3"/>
        <v>0.11500000508027684</v>
      </c>
    </row>
    <row r="70" spans="1:9">
      <c r="A70" s="1">
        <v>515</v>
      </c>
      <c r="B70" s="1" t="s">
        <v>40</v>
      </c>
      <c r="C70" s="30">
        <v>4768708</v>
      </c>
      <c r="D70" s="3">
        <v>5016140</v>
      </c>
      <c r="E70" s="30">
        <v>548401</v>
      </c>
      <c r="F70" s="3">
        <v>576859</v>
      </c>
      <c r="G70" s="18">
        <f t="shared" si="4"/>
        <v>247432</v>
      </c>
      <c r="H70" s="19">
        <f t="shared" si="2"/>
        <v>5.1892684367825792E-2</v>
      </c>
      <c r="I70" s="23">
        <f t="shared" si="3"/>
        <v>0.11500057813378414</v>
      </c>
    </row>
    <row r="71" spans="1:9">
      <c r="A71" s="1">
        <v>516</v>
      </c>
      <c r="B71" s="1" t="s">
        <v>41</v>
      </c>
      <c r="C71" s="30">
        <v>0</v>
      </c>
      <c r="D71" s="3">
        <v>980069</v>
      </c>
      <c r="E71" s="30">
        <v>0</v>
      </c>
      <c r="F71" s="3">
        <v>112707</v>
      </c>
      <c r="G71" s="18">
        <f t="shared" si="4"/>
        <v>980069</v>
      </c>
      <c r="H71" s="19" t="str">
        <f t="shared" si="2"/>
        <v/>
      </c>
      <c r="I71" s="23">
        <f t="shared" si="3"/>
        <v>0.11499904598553776</v>
      </c>
    </row>
    <row r="72" spans="1:9">
      <c r="A72" s="1">
        <v>517</v>
      </c>
      <c r="B72" s="1" t="s">
        <v>42</v>
      </c>
      <c r="C72" s="30">
        <v>896915</v>
      </c>
      <c r="D72" s="3">
        <v>860499</v>
      </c>
      <c r="E72" s="30">
        <v>103144</v>
      </c>
      <c r="F72" s="3">
        <v>98960</v>
      </c>
      <c r="G72" s="18">
        <f t="shared" si="4"/>
        <v>-36416</v>
      </c>
      <c r="H72" s="19">
        <f t="shared" si="2"/>
        <v>-4.0564647483130378E-2</v>
      </c>
      <c r="I72" s="23">
        <f t="shared" si="3"/>
        <v>0.11500303893438575</v>
      </c>
    </row>
    <row r="73" spans="1:9">
      <c r="A73" s="1">
        <v>518</v>
      </c>
      <c r="B73" s="1" t="s">
        <v>43</v>
      </c>
      <c r="C73" s="30">
        <v>21081495</v>
      </c>
      <c r="D73" s="3">
        <v>28754217</v>
      </c>
      <c r="E73" s="30">
        <v>2424372</v>
      </c>
      <c r="F73" s="3">
        <v>3306736</v>
      </c>
      <c r="G73" s="18">
        <f t="shared" si="4"/>
        <v>7672722</v>
      </c>
      <c r="H73" s="19">
        <f t="shared" si="2"/>
        <v>0.36395569656801841</v>
      </c>
      <c r="I73" s="23">
        <f t="shared" si="3"/>
        <v>0.11500003634249543</v>
      </c>
    </row>
    <row r="74" spans="1:9">
      <c r="A74" s="1">
        <v>519</v>
      </c>
      <c r="B74" s="1" t="s">
        <v>44</v>
      </c>
      <c r="C74" s="30">
        <v>2008884</v>
      </c>
      <c r="D74" s="3">
        <v>2056960</v>
      </c>
      <c r="E74" s="30">
        <v>231022</v>
      </c>
      <c r="F74" s="3">
        <v>236551</v>
      </c>
      <c r="G74" s="18">
        <f t="shared" si="4"/>
        <v>48076</v>
      </c>
      <c r="H74" s="19">
        <f t="shared" si="2"/>
        <v>2.3932785622148511E-2</v>
      </c>
      <c r="I74" s="23">
        <f t="shared" si="3"/>
        <v>0.1150002916925949</v>
      </c>
    </row>
    <row r="75" spans="1:9">
      <c r="A75" s="1">
        <v>520</v>
      </c>
      <c r="B75" s="1" t="s">
        <v>51</v>
      </c>
      <c r="C75" s="30">
        <v>135953</v>
      </c>
      <c r="D75" s="3">
        <v>131256</v>
      </c>
      <c r="E75" s="30">
        <v>15636</v>
      </c>
      <c r="F75" s="3">
        <v>15095</v>
      </c>
      <c r="G75" s="18">
        <f t="shared" si="4"/>
        <v>-4697</v>
      </c>
      <c r="H75" s="19">
        <f t="shared" si="2"/>
        <v>-3.4599641852136043E-2</v>
      </c>
      <c r="I75" s="23">
        <f t="shared" si="3"/>
        <v>0.11500426647162797</v>
      </c>
    </row>
    <row r="76" spans="1:9">
      <c r="A76" s="1">
        <v>521</v>
      </c>
      <c r="B76" s="1" t="s">
        <v>54</v>
      </c>
      <c r="C76" s="30">
        <v>1446057</v>
      </c>
      <c r="D76" s="3">
        <v>1816822</v>
      </c>
      <c r="E76" s="30">
        <v>166295</v>
      </c>
      <c r="F76" s="3">
        <v>208933</v>
      </c>
      <c r="G76" s="18">
        <f t="shared" si="4"/>
        <v>370765</v>
      </c>
      <c r="H76" s="19">
        <f t="shared" si="2"/>
        <v>0.25639977149042359</v>
      </c>
      <c r="I76" s="23">
        <f t="shared" si="3"/>
        <v>0.11499915787017111</v>
      </c>
    </row>
    <row r="77" spans="1:9">
      <c r="A77" s="1">
        <v>522</v>
      </c>
      <c r="B77" s="1" t="s">
        <v>22</v>
      </c>
      <c r="C77" s="30">
        <v>100562838</v>
      </c>
      <c r="D77" s="3">
        <v>101536933</v>
      </c>
      <c r="E77" s="30">
        <v>11564724</v>
      </c>
      <c r="F77" s="3">
        <v>11676743</v>
      </c>
      <c r="G77" s="18">
        <f t="shared" si="4"/>
        <v>974095</v>
      </c>
      <c r="H77" s="19">
        <f t="shared" si="2"/>
        <v>9.6862666156147803E-3</v>
      </c>
      <c r="I77" s="23">
        <f t="shared" si="3"/>
        <v>0.11499995770012081</v>
      </c>
    </row>
    <row r="78" spans="1:9">
      <c r="A78" s="1">
        <v>523</v>
      </c>
      <c r="B78" s="1" t="s">
        <v>21</v>
      </c>
      <c r="C78" s="30">
        <v>0</v>
      </c>
      <c r="D78" s="3">
        <v>0</v>
      </c>
      <c r="E78" s="30">
        <v>0</v>
      </c>
      <c r="F78" s="3">
        <v>0</v>
      </c>
      <c r="G78" s="18">
        <f t="shared" si="4"/>
        <v>0</v>
      </c>
      <c r="H78" s="19" t="str">
        <f t="shared" si="2"/>
        <v/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202007</v>
      </c>
      <c r="D80" s="3">
        <v>202007</v>
      </c>
      <c r="E80" s="30">
        <v>23231</v>
      </c>
      <c r="F80" s="3">
        <v>23231</v>
      </c>
      <c r="G80" s="18">
        <f t="shared" si="4"/>
        <v>0</v>
      </c>
      <c r="H80" s="19">
        <f t="shared" si="2"/>
        <v>0</v>
      </c>
      <c r="I80" s="23">
        <f t="shared" si="3"/>
        <v>0.11500096531308321</v>
      </c>
    </row>
    <row r="81" spans="1:9">
      <c r="A81" s="1">
        <v>526</v>
      </c>
      <c r="B81" s="1" t="s">
        <v>47</v>
      </c>
      <c r="C81" s="30">
        <v>458873135</v>
      </c>
      <c r="D81" s="3">
        <v>514295514</v>
      </c>
      <c r="E81" s="30">
        <v>52770410</v>
      </c>
      <c r="F81" s="3">
        <v>59143987</v>
      </c>
      <c r="G81" s="18">
        <f t="shared" si="4"/>
        <v>55422379</v>
      </c>
      <c r="H81" s="19">
        <f t="shared" si="2"/>
        <v>0.12077937237933156</v>
      </c>
      <c r="I81" s="23">
        <f t="shared" si="3"/>
        <v>0.11500000561933736</v>
      </c>
    </row>
    <row r="82" spans="1:9">
      <c r="A82" s="1">
        <v>527</v>
      </c>
      <c r="B82" s="1" t="s">
        <v>48</v>
      </c>
      <c r="C82" s="30">
        <v>249985572</v>
      </c>
      <c r="D82" s="3">
        <v>243679627</v>
      </c>
      <c r="E82" s="30">
        <v>28748343</v>
      </c>
      <c r="F82" s="3">
        <v>28023159</v>
      </c>
      <c r="G82" s="18">
        <f t="shared" si="4"/>
        <v>-6305945</v>
      </c>
      <c r="H82" s="19">
        <f t="shared" si="2"/>
        <v>-2.5225245155868659E-2</v>
      </c>
      <c r="I82" s="23">
        <f t="shared" si="3"/>
        <v>0.11500000777660416</v>
      </c>
    </row>
    <row r="83" spans="1:9">
      <c r="A83" s="1">
        <v>528</v>
      </c>
      <c r="B83" s="1" t="s">
        <v>49</v>
      </c>
      <c r="C83" s="30">
        <v>16182306</v>
      </c>
      <c r="D83" s="3">
        <v>25728996</v>
      </c>
      <c r="E83" s="30">
        <v>1860965</v>
      </c>
      <c r="F83" s="3">
        <v>2958834</v>
      </c>
      <c r="G83" s="18">
        <f t="shared" si="4"/>
        <v>9546690</v>
      </c>
      <c r="H83" s="19">
        <f t="shared" si="2"/>
        <v>0.58994607636360707</v>
      </c>
      <c r="I83" s="23">
        <f t="shared" si="3"/>
        <v>0.11499997901200654</v>
      </c>
    </row>
    <row r="84" spans="1:9">
      <c r="A84" s="1">
        <v>529</v>
      </c>
      <c r="B84" s="1" t="s">
        <v>50</v>
      </c>
      <c r="C84" s="30">
        <v>4895992</v>
      </c>
      <c r="D84" s="3">
        <v>0</v>
      </c>
      <c r="E84" s="30">
        <v>563038</v>
      </c>
      <c r="F84" s="3">
        <v>0</v>
      </c>
      <c r="G84" s="18">
        <f t="shared" si="4"/>
        <v>-4895992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8216015</v>
      </c>
      <c r="D85" s="3">
        <v>6690550</v>
      </c>
      <c r="E85" s="30">
        <v>944841</v>
      </c>
      <c r="F85" s="3">
        <v>769409</v>
      </c>
      <c r="G85" s="18">
        <f t="shared" si="4"/>
        <v>-1525465</v>
      </c>
      <c r="H85" s="19">
        <f t="shared" si="2"/>
        <v>-0.18567356835700399</v>
      </c>
      <c r="I85" s="23">
        <f t="shared" si="3"/>
        <v>0.11499936477569109</v>
      </c>
    </row>
    <row r="86" spans="1:9">
      <c r="A86" s="29">
        <v>531</v>
      </c>
      <c r="B86" s="29" t="s">
        <v>52</v>
      </c>
      <c r="C86" s="31">
        <v>65890840</v>
      </c>
      <c r="D86" s="4">
        <v>134612480</v>
      </c>
      <c r="E86" s="31">
        <v>7577446</v>
      </c>
      <c r="F86" s="4">
        <v>2319221.389</v>
      </c>
      <c r="G86" s="27">
        <f t="shared" si="4"/>
        <v>68721640</v>
      </c>
      <c r="H86" s="24">
        <f t="shared" si="2"/>
        <v>-0.69393099086420418</v>
      </c>
      <c r="I86" s="25">
        <f t="shared" si="3"/>
        <v>1.722887349672185E-2</v>
      </c>
    </row>
    <row r="87" spans="1:9">
      <c r="A87" s="8" t="s">
        <v>19</v>
      </c>
      <c r="B87" s="8" t="s">
        <v>26</v>
      </c>
      <c r="C87" s="16">
        <f>SUM(C56:C85)</f>
        <v>996827709</v>
      </c>
      <c r="D87" s="16">
        <f>SUM(D56:D85)</f>
        <v>1064263737</v>
      </c>
      <c r="E87" s="16">
        <f>SUM(E56:E85)</f>
        <v>114635188</v>
      </c>
      <c r="F87" s="16">
        <f>SUM(F56:F85)</f>
        <v>122390332</v>
      </c>
      <c r="G87" s="16">
        <f>SUM(G56:G86)</f>
        <v>136157668</v>
      </c>
      <c r="H87" s="20">
        <f t="shared" si="2"/>
        <v>6.7650641441788339E-2</v>
      </c>
      <c r="I87" s="26">
        <f t="shared" si="3"/>
        <v>0.11500000210943953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"LINCOLN COUNTY "&amp;D3</f>
        <v>LINCOLN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141923109</v>
      </c>
      <c r="D6" s="18">
        <f>D25</f>
        <v>136931576</v>
      </c>
      <c r="E6" s="30">
        <f>E25</f>
        <v>13482712</v>
      </c>
      <c r="F6" s="18">
        <f>F25</f>
        <v>13008499</v>
      </c>
      <c r="G6" s="18">
        <f t="shared" ref="G6:G11" si="0">D6-C6</f>
        <v>-4991533</v>
      </c>
      <c r="H6" s="19">
        <f>IF(E6=0,"",F6/E6-1)</f>
        <v>-3.5171929801660062E-2</v>
      </c>
      <c r="I6" s="23">
        <f>IF(D6=0,"N/A",F6/D6)</f>
        <v>9.4999994741899407E-2</v>
      </c>
    </row>
    <row r="7" spans="1:10">
      <c r="A7" s="1" t="s">
        <v>14</v>
      </c>
      <c r="B7" s="37" t="s">
        <v>70</v>
      </c>
      <c r="C7" s="30">
        <f>C42</f>
        <v>1994238993</v>
      </c>
      <c r="D7" s="18">
        <f>D42</f>
        <v>2181269918</v>
      </c>
      <c r="E7" s="30">
        <f>E42</f>
        <v>189452943</v>
      </c>
      <c r="F7" s="18">
        <f>F42</f>
        <v>207220862</v>
      </c>
      <c r="G7" s="18">
        <f t="shared" si="0"/>
        <v>187030925</v>
      </c>
      <c r="H7" s="19">
        <f t="shared" ref="H7:H14" si="1">IF(E7=0,"",F7/E7-1)</f>
        <v>9.3785394508228981E-2</v>
      </c>
      <c r="I7" s="23">
        <f>IF(D7=0,"N/A",F7/D7)</f>
        <v>9.5000100762403672E-2</v>
      </c>
    </row>
    <row r="8" spans="1:10">
      <c r="A8" s="1" t="s">
        <v>17</v>
      </c>
      <c r="B8" s="37" t="s">
        <v>71</v>
      </c>
      <c r="C8" s="30">
        <f>C49</f>
        <v>57258463</v>
      </c>
      <c r="D8" s="18">
        <f>D49</f>
        <v>69244172</v>
      </c>
      <c r="E8" s="30">
        <f>E49</f>
        <v>5439596</v>
      </c>
      <c r="F8" s="18">
        <f>F49</f>
        <v>6578214</v>
      </c>
      <c r="G8" s="18">
        <f t="shared" si="0"/>
        <v>11985709</v>
      </c>
      <c r="H8" s="19">
        <f t="shared" si="1"/>
        <v>0.20932032452410065</v>
      </c>
      <c r="I8" s="23">
        <f>IF(D8=0,"N/A",F8/D8)</f>
        <v>9.500025503951437E-2</v>
      </c>
    </row>
    <row r="9" spans="1:10">
      <c r="A9" s="1" t="s">
        <v>19</v>
      </c>
      <c r="B9" s="37" t="s">
        <v>20</v>
      </c>
      <c r="C9" s="30">
        <f>C87</f>
        <v>1509660321</v>
      </c>
      <c r="D9" s="18">
        <f>D87</f>
        <v>1460113926</v>
      </c>
      <c r="E9" s="30">
        <f>E87</f>
        <v>173610940</v>
      </c>
      <c r="F9" s="18">
        <f>F87</f>
        <v>167913093</v>
      </c>
      <c r="G9" s="18">
        <f t="shared" si="0"/>
        <v>-49546395</v>
      </c>
      <c r="H9" s="19">
        <f t="shared" si="1"/>
        <v>-3.2819631067028343E-2</v>
      </c>
      <c r="I9" s="23">
        <f>IF(D9=0,"N/A",F9/D9)</f>
        <v>0.11499999418538523</v>
      </c>
    </row>
    <row r="10" spans="1:10">
      <c r="B10" s="1" t="s">
        <v>23</v>
      </c>
      <c r="C10" s="30">
        <f>'MINERAL VALUE DETAIL'!V43</f>
        <v>233818760</v>
      </c>
      <c r="D10" s="310">
        <f>'STATE ASSESSED'!C16</f>
        <v>214084408</v>
      </c>
      <c r="E10" s="30">
        <f>C10</f>
        <v>233818760</v>
      </c>
      <c r="F10" s="310">
        <f>D10</f>
        <v>214084408</v>
      </c>
      <c r="G10" s="18">
        <f t="shared" si="0"/>
        <v>-19734352</v>
      </c>
      <c r="H10" s="19">
        <f t="shared" si="1"/>
        <v>-8.4400208092798024E-2</v>
      </c>
      <c r="I10" s="23">
        <f>IF(D10=0,"N/A",F10/D10)</f>
        <v>1</v>
      </c>
    </row>
    <row r="11" spans="1:10">
      <c r="B11" s="1" t="s">
        <v>66</v>
      </c>
      <c r="C11" s="311">
        <f>'STATE ASSESSED'!E16</f>
        <v>682839247</v>
      </c>
      <c r="D11" s="310">
        <f>'STATE ASSESSED'!F16</f>
        <v>664873881</v>
      </c>
      <c r="E11" s="30">
        <f>'STATE ASSESSED'!H16</f>
        <v>78218274</v>
      </c>
      <c r="F11" s="310">
        <f>'STATE ASSESSED'!I16</f>
        <v>76140884</v>
      </c>
      <c r="G11" s="18">
        <f t="shared" si="0"/>
        <v>-17965366</v>
      </c>
      <c r="H11" s="19">
        <f>IF(E11=0,"",F11/E11-1)</f>
        <v>-2.6558883158173452E-2</v>
      </c>
      <c r="I11" s="23">
        <f>F11/D11</f>
        <v>0.11451928880930126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3703080886</v>
      </c>
      <c r="D13" s="16">
        <f>SUM(D6:D9)</f>
        <v>3847559592</v>
      </c>
      <c r="E13" s="16">
        <f>SUM(E6:E9)</f>
        <v>381986191</v>
      </c>
      <c r="F13" s="16">
        <f>SUM(F6:F9)</f>
        <v>394720668</v>
      </c>
      <c r="G13" s="16">
        <f>SUM(G6:G9)</f>
        <v>144478706</v>
      </c>
      <c r="H13" s="20">
        <f t="shared" si="1"/>
        <v>3.3337532350744103E-2</v>
      </c>
      <c r="I13" s="22"/>
    </row>
    <row r="14" spans="1:10">
      <c r="B14" s="13" t="s">
        <v>74</v>
      </c>
      <c r="C14" s="17">
        <f>SUM(C10:C11)</f>
        <v>916658007</v>
      </c>
      <c r="D14" s="17">
        <f>SUM(D10:D11)</f>
        <v>878958289</v>
      </c>
      <c r="E14" s="17">
        <f>SUM(E10:E11)</f>
        <v>312037034</v>
      </c>
      <c r="F14" s="17">
        <f>SUM(F10:F11)</f>
        <v>290225292</v>
      </c>
      <c r="G14" s="17">
        <f>SUM(G10:G11)</f>
        <v>-37699718</v>
      </c>
      <c r="H14" s="21">
        <f t="shared" si="1"/>
        <v>-6.9901132312390812E-2</v>
      </c>
      <c r="I14" s="22"/>
    </row>
    <row r="15" spans="1:10">
      <c r="B15" s="8" t="s">
        <v>72</v>
      </c>
      <c r="C15" s="16">
        <f>SUM(C13:C14)</f>
        <v>4619738893</v>
      </c>
      <c r="D15" s="16">
        <f>SUM(D13:D14)</f>
        <v>4726517881</v>
      </c>
      <c r="E15" s="16">
        <f>SUM(E13:E14)</f>
        <v>694023225</v>
      </c>
      <c r="F15" s="16">
        <f>SUM(F13:F14)</f>
        <v>684945960</v>
      </c>
      <c r="G15" s="16">
        <f>SUM(G13:G14)</f>
        <v>106778988</v>
      </c>
      <c r="H15" s="20">
        <f>IF(E15=0,"",F15/E15-1)</f>
        <v>-1.3079194864120014E-2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107787065</v>
      </c>
      <c r="D22" s="443">
        <v>101341678</v>
      </c>
      <c r="E22" s="30">
        <v>10239751</v>
      </c>
      <c r="F22" s="3">
        <v>9627455</v>
      </c>
      <c r="G22" s="18">
        <f>D22-C22</f>
        <v>-6445387</v>
      </c>
      <c r="H22" s="19">
        <f>IF(E22=0,"",F22/E22-1)</f>
        <v>-5.9795985273470076E-2</v>
      </c>
      <c r="I22" s="23">
        <f>IF(D22=0,"N/A",F22/D22)</f>
        <v>9.4999956483846654E-2</v>
      </c>
    </row>
    <row r="23" spans="1:9">
      <c r="A23" s="1">
        <v>120</v>
      </c>
      <c r="B23" s="37" t="s">
        <v>76</v>
      </c>
      <c r="C23" s="30">
        <v>7059541</v>
      </c>
      <c r="D23" s="3">
        <v>6446371</v>
      </c>
      <c r="E23" s="30">
        <v>670659</v>
      </c>
      <c r="F23" s="3">
        <v>612402</v>
      </c>
      <c r="G23" s="18">
        <f>D23-C23</f>
        <v>-613170</v>
      </c>
      <c r="H23" s="19">
        <f>IF(E23=0,"",F23/E23-1)</f>
        <v>-8.6865307108381473E-2</v>
      </c>
      <c r="I23" s="23">
        <f>IF(D23=0,"N/A",F23/D23)</f>
        <v>9.4999496616003015E-2</v>
      </c>
    </row>
    <row r="24" spans="1:9">
      <c r="A24" s="29">
        <v>130</v>
      </c>
      <c r="B24" s="38" t="s">
        <v>77</v>
      </c>
      <c r="C24" s="31">
        <v>27076503</v>
      </c>
      <c r="D24" s="4">
        <v>29143527</v>
      </c>
      <c r="E24" s="31">
        <v>2572302</v>
      </c>
      <c r="F24" s="4">
        <v>2768642</v>
      </c>
      <c r="G24" s="27">
        <f>D24-C24</f>
        <v>2067024</v>
      </c>
      <c r="H24" s="24">
        <f>IF(E24=0,"",F24/E24-1)</f>
        <v>7.6328518191098871E-2</v>
      </c>
      <c r="I24" s="25">
        <f>IF(D24=0,"N/A",F24/D24)</f>
        <v>9.5000237960216685E-2</v>
      </c>
    </row>
    <row r="25" spans="1:9">
      <c r="A25" s="8" t="s">
        <v>15</v>
      </c>
      <c r="B25" s="8" t="s">
        <v>16</v>
      </c>
      <c r="C25" s="16">
        <f>SUM(C22:C24)</f>
        <v>141923109</v>
      </c>
      <c r="D25" s="16">
        <f>SUM(D22:D24)</f>
        <v>136931576</v>
      </c>
      <c r="E25" s="16">
        <f>SUM(E22:E24)</f>
        <v>13482712</v>
      </c>
      <c r="F25" s="16">
        <f>SUM(F22:F24)</f>
        <v>13008499</v>
      </c>
      <c r="G25" s="16">
        <f>SUM(G22:G24)</f>
        <v>-4991533</v>
      </c>
      <c r="H25" s="20">
        <f>IF(E25=0,"",F25/E25-1)</f>
        <v>-3.5171929801660062E-2</v>
      </c>
      <c r="I25" s="26">
        <f>IF(D25=0,"N/A",F25/D25)</f>
        <v>9.4999994741899407E-2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78562.318899999998</v>
      </c>
      <c r="D29" s="3">
        <v>78216.991188</v>
      </c>
      <c r="E29" s="32">
        <v>777.57758934796664</v>
      </c>
      <c r="F29" s="39">
        <f>IF(D29&lt;&gt;0,D22/D29,0)</f>
        <v>1295.6478696095353</v>
      </c>
      <c r="G29" s="18">
        <f>D29-C29</f>
        <v>-345.32771199999843</v>
      </c>
      <c r="H29" s="28">
        <f>F29-E29</f>
        <v>518.07028026156866</v>
      </c>
      <c r="I29" s="2"/>
    </row>
    <row r="30" spans="1:9">
      <c r="A30" s="1">
        <v>120</v>
      </c>
      <c r="B30" s="37" t="s">
        <v>76</v>
      </c>
      <c r="C30" s="30">
        <v>18261.05</v>
      </c>
      <c r="D30" s="3">
        <v>18357.330000000002</v>
      </c>
      <c r="E30" s="32">
        <v>296.04857888468678</v>
      </c>
      <c r="F30" s="39">
        <f>IF(D30&lt;&gt;0,D23/D30,0)</f>
        <v>351.16059906315348</v>
      </c>
      <c r="G30" s="18">
        <f>D30-C30</f>
        <v>96.280000000002474</v>
      </c>
      <c r="H30" s="28">
        <f>F30-E30</f>
        <v>55.112020178466707</v>
      </c>
      <c r="I30" s="2"/>
    </row>
    <row r="31" spans="1:9">
      <c r="A31" s="1">
        <v>130</v>
      </c>
      <c r="B31" s="37" t="s">
        <v>77</v>
      </c>
      <c r="C31" s="30">
        <v>399999.15600000008</v>
      </c>
      <c r="D31" s="3">
        <v>399088.27600000007</v>
      </c>
      <c r="E31" s="32">
        <v>52.39963109195272</v>
      </c>
      <c r="F31" s="39">
        <f>IF(D31&lt;&gt;0,D24/D31,0)</f>
        <v>73.025264716120091</v>
      </c>
      <c r="G31" s="18">
        <f>D31-C31</f>
        <v>-910.88000000000466</v>
      </c>
      <c r="H31" s="28">
        <f>F31-E31</f>
        <v>20.625633624167371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473920355</v>
      </c>
      <c r="D38" s="443">
        <v>510330130</v>
      </c>
      <c r="E38" s="30">
        <v>45022625</v>
      </c>
      <c r="F38" s="3">
        <v>48481566</v>
      </c>
      <c r="G38" s="18">
        <f>D38-C38</f>
        <v>36409775</v>
      </c>
      <c r="H38" s="19">
        <f>IF(E38=0,"",F38/E38-1)</f>
        <v>7.6826728783583764E-2</v>
      </c>
      <c r="I38" s="23">
        <f>IF(D38=0,"N/A",F38/D38)</f>
        <v>9.5000399055411439E-2</v>
      </c>
    </row>
    <row r="39" spans="1:9">
      <c r="A39" s="1">
        <v>300</v>
      </c>
      <c r="B39" s="37" t="s">
        <v>64</v>
      </c>
      <c r="C39" s="30">
        <v>1326288355</v>
      </c>
      <c r="D39" s="443">
        <v>1468654728</v>
      </c>
      <c r="E39" s="30">
        <v>125997434</v>
      </c>
      <c r="F39" s="3">
        <v>139522207</v>
      </c>
      <c r="G39" s="18">
        <f>D39-C39</f>
        <v>142366373</v>
      </c>
      <c r="H39" s="19">
        <f>IF(E39=0,"",F39/E39-1)</f>
        <v>0.10734165427527675</v>
      </c>
      <c r="I39" s="23">
        <f>IF(D39=0,"N/A",F39/D39)</f>
        <v>9.5000005338218604E-2</v>
      </c>
    </row>
    <row r="40" spans="1:9">
      <c r="A40" s="1">
        <v>400</v>
      </c>
      <c r="B40" s="37" t="s">
        <v>62</v>
      </c>
      <c r="C40" s="30">
        <v>62241062</v>
      </c>
      <c r="D40" s="443">
        <v>62929290</v>
      </c>
      <c r="E40" s="30">
        <v>5912904</v>
      </c>
      <c r="F40" s="3">
        <v>5978290</v>
      </c>
      <c r="G40" s="18">
        <f>D40-C40</f>
        <v>688228</v>
      </c>
      <c r="H40" s="19">
        <f>IF(E40=0,"",F40/E40-1)</f>
        <v>1.1058187313712553E-2</v>
      </c>
      <c r="I40" s="23">
        <f>IF(D40=0,"N/A",F40/D40)</f>
        <v>9.5000118386843385E-2</v>
      </c>
    </row>
    <row r="41" spans="1:9">
      <c r="A41" s="29">
        <v>500</v>
      </c>
      <c r="B41" s="38" t="s">
        <v>63</v>
      </c>
      <c r="C41" s="31">
        <v>131789221</v>
      </c>
      <c r="D41" s="444">
        <v>139355770</v>
      </c>
      <c r="E41" s="31">
        <v>12519980</v>
      </c>
      <c r="F41" s="4">
        <v>13238799</v>
      </c>
      <c r="G41" s="27">
        <f>D41-C41</f>
        <v>7566549</v>
      </c>
      <c r="H41" s="24">
        <f>IF(E41=0,"",F41/E41-1)</f>
        <v>5.7413749862220254E-2</v>
      </c>
      <c r="I41" s="25">
        <f>IF(D41=0,"N/A",F41/D41)</f>
        <v>9.500000609949627E-2</v>
      </c>
    </row>
    <row r="42" spans="1:9">
      <c r="A42" s="8" t="s">
        <v>14</v>
      </c>
      <c r="B42" s="8" t="s">
        <v>69</v>
      </c>
      <c r="C42" s="16">
        <f>SUM(C38:C41)</f>
        <v>1994238993</v>
      </c>
      <c r="D42" s="16">
        <f>SUM(D38:D41)</f>
        <v>2181269918</v>
      </c>
      <c r="E42" s="16">
        <f>SUM(E38:E41)</f>
        <v>189452943</v>
      </c>
      <c r="F42" s="16">
        <f>SUM(F38:F41)</f>
        <v>207220862</v>
      </c>
      <c r="G42" s="16">
        <f>SUM(G38:G41)</f>
        <v>187030925</v>
      </c>
      <c r="H42" s="20">
        <f>IF(E42=0,"",F42/E42-1)</f>
        <v>9.3785394508228981E-2</v>
      </c>
      <c r="I42" s="26">
        <f>IF(D42=0,"N/A",F42/D42)</f>
        <v>9.5000100762403672E-2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17005597</v>
      </c>
      <c r="D47" s="3">
        <v>18602945</v>
      </c>
      <c r="E47" s="30">
        <v>1615550</v>
      </c>
      <c r="F47" s="3">
        <v>1767294</v>
      </c>
      <c r="G47" s="18">
        <f>D47-C47</f>
        <v>1597348</v>
      </c>
      <c r="H47" s="19">
        <f>IF(E47=0,"",F47/E47-1)</f>
        <v>9.3927145554145719E-2</v>
      </c>
      <c r="I47" s="23">
        <f>IF(D47=0,"N/A",F47/D47)</f>
        <v>9.5000764663874457E-2</v>
      </c>
    </row>
    <row r="48" spans="1:9">
      <c r="A48" s="29">
        <v>730</v>
      </c>
      <c r="B48" s="38" t="s">
        <v>67</v>
      </c>
      <c r="C48" s="31">
        <v>40252866</v>
      </c>
      <c r="D48" s="4">
        <v>50641227</v>
      </c>
      <c r="E48" s="31">
        <v>3824046</v>
      </c>
      <c r="F48" s="4">
        <v>4810920</v>
      </c>
      <c r="G48" s="27">
        <f>D48-C48</f>
        <v>10388361</v>
      </c>
      <c r="H48" s="24">
        <f>IF(E48=0,"",F48/E48-1)</f>
        <v>0.25807064036363569</v>
      </c>
      <c r="I48" s="25">
        <f>IF(D48=0,"N/A",F48/D48)</f>
        <v>9.5000067830110044E-2</v>
      </c>
    </row>
    <row r="49" spans="1:9">
      <c r="A49" s="8" t="s">
        <v>17</v>
      </c>
      <c r="B49" s="8" t="s">
        <v>68</v>
      </c>
      <c r="C49" s="16">
        <f>SUM(C47:C48)</f>
        <v>57258463</v>
      </c>
      <c r="D49" s="16">
        <f>SUM(D47:D48)</f>
        <v>69244172</v>
      </c>
      <c r="E49" s="16">
        <f>SUM(E47:E48)</f>
        <v>5439596</v>
      </c>
      <c r="F49" s="16">
        <f>SUM(F47:F48)</f>
        <v>6578214</v>
      </c>
      <c r="G49" s="16">
        <f>SUM(G47:G48)</f>
        <v>11985709</v>
      </c>
      <c r="H49" s="20">
        <f>IF(E49=0,"",F49/E49-1)</f>
        <v>0.20932032452410065</v>
      </c>
      <c r="I49" s="26">
        <f>IF(D49=0,"N/A",F49/D49)</f>
        <v>9.500025503951437E-2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1013392</v>
      </c>
      <c r="D56" s="3">
        <v>1009333</v>
      </c>
      <c r="E56" s="30">
        <v>116540</v>
      </c>
      <c r="F56" s="3">
        <v>116073</v>
      </c>
      <c r="G56" s="18">
        <f>D56-C56</f>
        <v>-4059</v>
      </c>
      <c r="H56" s="19">
        <f t="shared" ref="H56:H87" si="2">IF(E56=0,"",F56/E56-1)</f>
        <v>-4.0072078256392363E-3</v>
      </c>
      <c r="I56" s="23">
        <f t="shared" ref="I56:I87" si="3">IF(D56=0,"N/A",F56/D56)</f>
        <v>0.11499970772777666</v>
      </c>
    </row>
    <row r="57" spans="1:9">
      <c r="A57" s="1">
        <v>502</v>
      </c>
      <c r="B57" s="1" t="s">
        <v>28</v>
      </c>
      <c r="C57" s="30">
        <v>302820</v>
      </c>
      <c r="D57" s="3">
        <v>302820</v>
      </c>
      <c r="E57" s="30">
        <v>34824</v>
      </c>
      <c r="F57" s="3">
        <v>34824</v>
      </c>
      <c r="G57" s="18">
        <f t="shared" ref="G57:G86" si="4">D57-C57</f>
        <v>0</v>
      </c>
      <c r="H57" s="19">
        <f t="shared" si="2"/>
        <v>0</v>
      </c>
      <c r="I57" s="23">
        <f t="shared" si="3"/>
        <v>0.11499900931246285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506928</v>
      </c>
      <c r="D60" s="3">
        <v>449684</v>
      </c>
      <c r="E60" s="30">
        <v>58297</v>
      </c>
      <c r="F60" s="3">
        <v>51714</v>
      </c>
      <c r="G60" s="18">
        <f t="shared" si="4"/>
        <v>-57244</v>
      </c>
      <c r="H60" s="19">
        <f t="shared" si="2"/>
        <v>-0.11292176269790899</v>
      </c>
      <c r="I60" s="23">
        <f t="shared" si="3"/>
        <v>0.11500075608649629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179093</v>
      </c>
      <c r="D62" s="3">
        <v>180068</v>
      </c>
      <c r="E62" s="30">
        <v>20595</v>
      </c>
      <c r="F62" s="3">
        <v>20708</v>
      </c>
      <c r="G62" s="18">
        <f t="shared" si="4"/>
        <v>975</v>
      </c>
      <c r="H62" s="19">
        <f t="shared" si="2"/>
        <v>5.4867686331634413E-3</v>
      </c>
      <c r="I62" s="23">
        <f t="shared" si="3"/>
        <v>0.11500099962236489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0</v>
      </c>
      <c r="D64" s="3">
        <v>0</v>
      </c>
      <c r="E64" s="30">
        <v>0</v>
      </c>
      <c r="F64" s="3">
        <v>0</v>
      </c>
      <c r="G64" s="18">
        <f t="shared" si="4"/>
        <v>0</v>
      </c>
      <c r="H64" s="19" t="str">
        <f t="shared" si="2"/>
        <v/>
      </c>
      <c r="I64" s="23" t="str">
        <f t="shared" si="3"/>
        <v>N/A</v>
      </c>
    </row>
    <row r="65" spans="1:9">
      <c r="A65" s="1">
        <v>510</v>
      </c>
      <c r="B65" s="1" t="s">
        <v>35</v>
      </c>
      <c r="C65" s="30">
        <v>9610226</v>
      </c>
      <c r="D65" s="3">
        <v>9837722</v>
      </c>
      <c r="E65" s="30">
        <v>1105177</v>
      </c>
      <c r="F65" s="3">
        <v>1131338</v>
      </c>
      <c r="G65" s="18">
        <f t="shared" si="4"/>
        <v>227496</v>
      </c>
      <c r="H65" s="19">
        <f t="shared" si="2"/>
        <v>2.3671321426341763E-2</v>
      </c>
      <c r="I65" s="23">
        <f t="shared" si="3"/>
        <v>0.11499999695051355</v>
      </c>
    </row>
    <row r="66" spans="1:9">
      <c r="A66" s="1">
        <v>511</v>
      </c>
      <c r="B66" s="1" t="s">
        <v>36</v>
      </c>
      <c r="C66" s="30">
        <v>676838</v>
      </c>
      <c r="D66" s="3">
        <v>649109</v>
      </c>
      <c r="E66" s="30">
        <v>77836</v>
      </c>
      <c r="F66" s="3">
        <v>74647</v>
      </c>
      <c r="G66" s="18">
        <f t="shared" si="4"/>
        <v>-27729</v>
      </c>
      <c r="H66" s="19">
        <f t="shared" si="2"/>
        <v>-4.0970759031810466E-2</v>
      </c>
      <c r="I66" s="23">
        <f t="shared" si="3"/>
        <v>0.11499917579327971</v>
      </c>
    </row>
    <row r="67" spans="1:9">
      <c r="A67" s="1">
        <v>512</v>
      </c>
      <c r="B67" s="1" t="s">
        <v>37</v>
      </c>
      <c r="C67" s="30">
        <v>1728567</v>
      </c>
      <c r="D67" s="3">
        <v>2923712</v>
      </c>
      <c r="E67" s="30">
        <v>198784</v>
      </c>
      <c r="F67" s="3">
        <v>336226</v>
      </c>
      <c r="G67" s="18">
        <f t="shared" si="4"/>
        <v>1195145</v>
      </c>
      <c r="H67" s="19">
        <f t="shared" si="2"/>
        <v>0.69141379587894392</v>
      </c>
      <c r="I67" s="23">
        <f t="shared" si="3"/>
        <v>0.11499969901276186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4"/>
        <v>0</v>
      </c>
      <c r="H68" s="19" t="str">
        <f t="shared" si="2"/>
        <v/>
      </c>
      <c r="I68" s="23" t="str">
        <f t="shared" si="3"/>
        <v>N/A</v>
      </c>
    </row>
    <row r="69" spans="1:9">
      <c r="A69" s="1">
        <v>514</v>
      </c>
      <c r="B69" s="1" t="s">
        <v>39</v>
      </c>
      <c r="C69" s="30">
        <v>430228</v>
      </c>
      <c r="D69" s="3">
        <v>269772</v>
      </c>
      <c r="E69" s="30">
        <v>49476</v>
      </c>
      <c r="F69" s="3">
        <v>31024</v>
      </c>
      <c r="G69" s="18">
        <f t="shared" si="4"/>
        <v>-160456</v>
      </c>
      <c r="H69" s="19">
        <f t="shared" si="2"/>
        <v>-0.37294850028296544</v>
      </c>
      <c r="I69" s="23">
        <f t="shared" si="3"/>
        <v>0.11500081550346218</v>
      </c>
    </row>
    <row r="70" spans="1:9">
      <c r="A70" s="1">
        <v>515</v>
      </c>
      <c r="B70" s="1" t="s">
        <v>40</v>
      </c>
      <c r="C70" s="30">
        <v>1660182</v>
      </c>
      <c r="D70" s="3">
        <v>2546972</v>
      </c>
      <c r="E70" s="30">
        <v>190922</v>
      </c>
      <c r="F70" s="3">
        <v>292902</v>
      </c>
      <c r="G70" s="18">
        <f t="shared" si="4"/>
        <v>886790</v>
      </c>
      <c r="H70" s="19">
        <f t="shared" si="2"/>
        <v>0.53414483401598556</v>
      </c>
      <c r="I70" s="23">
        <f t="shared" si="3"/>
        <v>0.11500008637707836</v>
      </c>
    </row>
    <row r="71" spans="1:9">
      <c r="A71" s="1">
        <v>516</v>
      </c>
      <c r="B71" s="1" t="s">
        <v>41</v>
      </c>
      <c r="C71" s="30">
        <v>0</v>
      </c>
      <c r="D71" s="3">
        <v>0</v>
      </c>
      <c r="E71" s="30">
        <v>0</v>
      </c>
      <c r="F71" s="3">
        <v>0</v>
      </c>
      <c r="G71" s="18">
        <f t="shared" si="4"/>
        <v>0</v>
      </c>
      <c r="H71" s="19" t="str">
        <f t="shared" si="2"/>
        <v/>
      </c>
      <c r="I71" s="23" t="str">
        <f t="shared" si="3"/>
        <v>N/A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4"/>
        <v>0</v>
      </c>
      <c r="H72" s="19" t="str">
        <f t="shared" si="2"/>
        <v/>
      </c>
      <c r="I72" s="23" t="str">
        <f t="shared" si="3"/>
        <v>N/A</v>
      </c>
    </row>
    <row r="73" spans="1:9">
      <c r="A73" s="1">
        <v>518</v>
      </c>
      <c r="B73" s="1" t="s">
        <v>43</v>
      </c>
      <c r="C73" s="30">
        <v>665893</v>
      </c>
      <c r="D73" s="3">
        <v>464405</v>
      </c>
      <c r="E73" s="30">
        <v>76577</v>
      </c>
      <c r="F73" s="3">
        <v>53406</v>
      </c>
      <c r="G73" s="18">
        <f t="shared" si="4"/>
        <v>-201488</v>
      </c>
      <c r="H73" s="19">
        <f t="shared" si="2"/>
        <v>-0.30258432688666315</v>
      </c>
      <c r="I73" s="23">
        <f t="shared" si="3"/>
        <v>0.11499876185656915</v>
      </c>
    </row>
    <row r="74" spans="1:9">
      <c r="A74" s="1">
        <v>519</v>
      </c>
      <c r="B74" s="1" t="s">
        <v>44</v>
      </c>
      <c r="C74" s="30">
        <v>1268390</v>
      </c>
      <c r="D74" s="3">
        <v>1805972</v>
      </c>
      <c r="E74" s="30">
        <v>145863</v>
      </c>
      <c r="F74" s="3">
        <v>207686</v>
      </c>
      <c r="G74" s="18">
        <f t="shared" si="4"/>
        <v>537582</v>
      </c>
      <c r="H74" s="19">
        <f t="shared" si="2"/>
        <v>0.4238429210971939</v>
      </c>
      <c r="I74" s="23">
        <f t="shared" si="3"/>
        <v>0.11499956809961616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1104599446</v>
      </c>
      <c r="D77" s="3">
        <v>1071772237</v>
      </c>
      <c r="E77" s="30">
        <v>127028937</v>
      </c>
      <c r="F77" s="3">
        <v>123253794</v>
      </c>
      <c r="G77" s="18">
        <f t="shared" si="4"/>
        <v>-32827209</v>
      </c>
      <c r="H77" s="19">
        <f t="shared" si="2"/>
        <v>-2.9718764000992937E-2</v>
      </c>
      <c r="I77" s="23">
        <f t="shared" si="3"/>
        <v>0.11499998763263355</v>
      </c>
    </row>
    <row r="78" spans="1:9">
      <c r="A78" s="1">
        <v>523</v>
      </c>
      <c r="B78" s="1" t="s">
        <v>21</v>
      </c>
      <c r="C78" s="30">
        <v>135901050</v>
      </c>
      <c r="D78" s="3">
        <v>126904440</v>
      </c>
      <c r="E78" s="30">
        <v>15628621</v>
      </c>
      <c r="F78" s="3">
        <v>14594011</v>
      </c>
      <c r="G78" s="18">
        <f t="shared" si="4"/>
        <v>-8996610</v>
      </c>
      <c r="H78" s="19">
        <f t="shared" si="2"/>
        <v>-6.6199698617043667E-2</v>
      </c>
      <c r="I78" s="23">
        <f t="shared" si="3"/>
        <v>0.11500000315197798</v>
      </c>
    </row>
    <row r="79" spans="1:9">
      <c r="A79" s="1">
        <v>524</v>
      </c>
      <c r="B79" s="1" t="s">
        <v>45</v>
      </c>
      <c r="C79" s="30">
        <v>0</v>
      </c>
      <c r="D79" s="3">
        <v>70688</v>
      </c>
      <c r="E79" s="30">
        <v>0</v>
      </c>
      <c r="F79" s="3">
        <v>8129</v>
      </c>
      <c r="G79" s="18">
        <f t="shared" si="4"/>
        <v>70688</v>
      </c>
      <c r="H79" s="19" t="str">
        <f t="shared" si="2"/>
        <v/>
      </c>
      <c r="I79" s="23">
        <f t="shared" si="3"/>
        <v>0.11499830239927569</v>
      </c>
    </row>
    <row r="80" spans="1:9">
      <c r="A80" s="1">
        <v>525</v>
      </c>
      <c r="B80" s="1" t="s">
        <v>46</v>
      </c>
      <c r="C80" s="30">
        <v>643377</v>
      </c>
      <c r="D80" s="3">
        <v>1454403</v>
      </c>
      <c r="E80" s="30">
        <v>73990</v>
      </c>
      <c r="F80" s="3">
        <v>167257</v>
      </c>
      <c r="G80" s="18">
        <f t="shared" si="4"/>
        <v>811026</v>
      </c>
      <c r="H80" s="19">
        <f t="shared" si="2"/>
        <v>1.2605352074604674</v>
      </c>
      <c r="I80" s="23">
        <f t="shared" si="3"/>
        <v>0.1150004503566068</v>
      </c>
    </row>
    <row r="81" spans="1:9">
      <c r="A81" s="1">
        <v>526</v>
      </c>
      <c r="B81" s="1" t="s">
        <v>47</v>
      </c>
      <c r="C81" s="30">
        <v>243918446</v>
      </c>
      <c r="D81" s="3">
        <v>236059859</v>
      </c>
      <c r="E81" s="30">
        <v>28050621</v>
      </c>
      <c r="F81" s="3">
        <v>27146885</v>
      </c>
      <c r="G81" s="18">
        <f t="shared" si="4"/>
        <v>-7858587</v>
      </c>
      <c r="H81" s="19">
        <f t="shared" si="2"/>
        <v>-3.2218038951793648E-2</v>
      </c>
      <c r="I81" s="23">
        <f t="shared" si="3"/>
        <v>0.1150000051469996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4"/>
        <v>0</v>
      </c>
      <c r="H82" s="19" t="str">
        <f t="shared" si="2"/>
        <v/>
      </c>
      <c r="I82" s="23" t="str">
        <f t="shared" si="3"/>
        <v>N/A</v>
      </c>
    </row>
    <row r="83" spans="1:9">
      <c r="A83" s="1">
        <v>528</v>
      </c>
      <c r="B83" s="1" t="s">
        <v>49</v>
      </c>
      <c r="C83" s="30">
        <v>0</v>
      </c>
      <c r="D83" s="3">
        <v>0</v>
      </c>
      <c r="E83" s="30">
        <v>0</v>
      </c>
      <c r="F83" s="3">
        <v>0</v>
      </c>
      <c r="G83" s="18">
        <f t="shared" si="4"/>
        <v>0</v>
      </c>
      <c r="H83" s="19" t="str">
        <f t="shared" si="2"/>
        <v/>
      </c>
      <c r="I83" s="23" t="str">
        <f t="shared" si="3"/>
        <v>N/A</v>
      </c>
    </row>
    <row r="84" spans="1:9">
      <c r="A84" s="1">
        <v>529</v>
      </c>
      <c r="B84" s="1" t="s">
        <v>50</v>
      </c>
      <c r="C84" s="30">
        <v>3163472</v>
      </c>
      <c r="D84" s="3">
        <v>0</v>
      </c>
      <c r="E84" s="30">
        <v>363798</v>
      </c>
      <c r="F84" s="3">
        <v>0</v>
      </c>
      <c r="G84" s="18">
        <f t="shared" si="4"/>
        <v>-3163472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3391973</v>
      </c>
      <c r="D85" s="3">
        <v>3412730</v>
      </c>
      <c r="E85" s="30">
        <v>390082</v>
      </c>
      <c r="F85" s="3">
        <v>392469</v>
      </c>
      <c r="G85" s="18">
        <f t="shared" si="4"/>
        <v>20757</v>
      </c>
      <c r="H85" s="19">
        <f t="shared" si="2"/>
        <v>6.1192262139755371E-3</v>
      </c>
      <c r="I85" s="23">
        <f t="shared" si="3"/>
        <v>0.11500147975374554</v>
      </c>
    </row>
    <row r="86" spans="1:9">
      <c r="A86" s="29">
        <v>531</v>
      </c>
      <c r="B86" s="29" t="s">
        <v>52</v>
      </c>
      <c r="C86" s="31">
        <v>211149310</v>
      </c>
      <c r="D86" s="4">
        <v>207880340</v>
      </c>
      <c r="E86" s="31">
        <v>24282321</v>
      </c>
      <c r="F86" s="4">
        <v>23906340</v>
      </c>
      <c r="G86" s="27">
        <f t="shared" si="4"/>
        <v>-3268970</v>
      </c>
      <c r="H86" s="24">
        <f t="shared" si="2"/>
        <v>-1.5483734030202423E-2</v>
      </c>
      <c r="I86" s="25">
        <f t="shared" si="3"/>
        <v>0.11500048537538471</v>
      </c>
    </row>
    <row r="87" spans="1:9">
      <c r="A87" s="8" t="s">
        <v>19</v>
      </c>
      <c r="B87" s="8" t="s">
        <v>26</v>
      </c>
      <c r="C87" s="16">
        <f>SUM(C56:C85)</f>
        <v>1509660321</v>
      </c>
      <c r="D87" s="16">
        <f>SUM(D56:D85)</f>
        <v>1460113926</v>
      </c>
      <c r="E87" s="16">
        <f>SUM(E56:E85)</f>
        <v>173610940</v>
      </c>
      <c r="F87" s="16">
        <f>SUM(F56:F85)</f>
        <v>167913093</v>
      </c>
      <c r="G87" s="16">
        <f>SUM(G56:G86)</f>
        <v>-52815365</v>
      </c>
      <c r="H87" s="20">
        <f t="shared" si="2"/>
        <v>-3.2819631067028343E-2</v>
      </c>
      <c r="I87" s="26">
        <f t="shared" si="3"/>
        <v>0.11499999418538523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"NATRONA COUNTY "&amp;D3</f>
        <v>NATRONA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142210038</v>
      </c>
      <c r="D6" s="18">
        <f>D25</f>
        <v>145285296</v>
      </c>
      <c r="E6" s="30">
        <f>E25</f>
        <v>13502172.530000001</v>
      </c>
      <c r="F6" s="18">
        <f>F25</f>
        <v>13781710</v>
      </c>
      <c r="G6" s="18">
        <f t="shared" ref="G6:G11" si="0">D6-C6</f>
        <v>3075258</v>
      </c>
      <c r="H6" s="19">
        <f>IF(E6=0,"",F6/E6-1)</f>
        <v>2.0703147540064748E-2</v>
      </c>
      <c r="I6" s="23">
        <f>IF(D6=0,"N/A",F6/D6)</f>
        <v>9.4859633971492885E-2</v>
      </c>
    </row>
    <row r="7" spans="1:10">
      <c r="A7" s="1" t="s">
        <v>14</v>
      </c>
      <c r="B7" s="37" t="s">
        <v>70</v>
      </c>
      <c r="C7" s="30">
        <f>C42</f>
        <v>7637822009</v>
      </c>
      <c r="D7" s="18">
        <f>D42</f>
        <v>8102959684</v>
      </c>
      <c r="E7" s="30">
        <f>E42</f>
        <v>718799314.47000003</v>
      </c>
      <c r="F7" s="18">
        <f>F42</f>
        <v>763258585</v>
      </c>
      <c r="G7" s="18">
        <f t="shared" si="0"/>
        <v>465137675</v>
      </c>
      <c r="H7" s="19">
        <f t="shared" ref="H7:H14" si="1">IF(E7=0,"",F7/E7-1)</f>
        <v>6.1852132625893841E-2</v>
      </c>
      <c r="I7" s="23">
        <f>IF(D7=0,"N/A",F7/D7)</f>
        <v>9.4195036723077941E-2</v>
      </c>
    </row>
    <row r="8" spans="1:10">
      <c r="A8" s="1" t="s">
        <v>17</v>
      </c>
      <c r="B8" s="37" t="s">
        <v>71</v>
      </c>
      <c r="C8" s="30">
        <f>C49</f>
        <v>532135441</v>
      </c>
      <c r="D8" s="18">
        <f>D49</f>
        <v>464091743</v>
      </c>
      <c r="E8" s="30">
        <f>E49</f>
        <v>50388362</v>
      </c>
      <c r="F8" s="18">
        <f>F49</f>
        <v>43921921</v>
      </c>
      <c r="G8" s="18">
        <f t="shared" si="0"/>
        <v>-68043698</v>
      </c>
      <c r="H8" s="19">
        <f t="shared" si="1"/>
        <v>-0.12833203428998152</v>
      </c>
      <c r="I8" s="23">
        <f>IF(D8=0,"N/A",F8/D8)</f>
        <v>9.4640599972923886E-2</v>
      </c>
    </row>
    <row r="9" spans="1:10">
      <c r="A9" s="1" t="s">
        <v>19</v>
      </c>
      <c r="B9" s="37" t="s">
        <v>20</v>
      </c>
      <c r="C9" s="30">
        <f>C87</f>
        <v>937719800</v>
      </c>
      <c r="D9" s="18">
        <f>D87</f>
        <v>989535160</v>
      </c>
      <c r="E9" s="30">
        <f>E87</f>
        <v>107837784</v>
      </c>
      <c r="F9" s="18">
        <f>F87</f>
        <v>113796542</v>
      </c>
      <c r="G9" s="18">
        <f t="shared" si="0"/>
        <v>51815360</v>
      </c>
      <c r="H9" s="19">
        <f t="shared" si="1"/>
        <v>5.5256680719625972E-2</v>
      </c>
      <c r="I9" s="23">
        <f>IF(D9=0,"N/A",F9/D9)</f>
        <v>0.11499999858519429</v>
      </c>
    </row>
    <row r="10" spans="1:10">
      <c r="B10" s="1" t="s">
        <v>23</v>
      </c>
      <c r="C10" s="30">
        <f>'MINERAL VALUE DETAIL'!V44</f>
        <v>239096974</v>
      </c>
      <c r="D10" s="310">
        <f>'STATE ASSESSED'!C17</f>
        <v>210579788</v>
      </c>
      <c r="E10" s="30">
        <f>C10</f>
        <v>239096974</v>
      </c>
      <c r="F10" s="310">
        <f>D10</f>
        <v>210579788</v>
      </c>
      <c r="G10" s="18">
        <f t="shared" si="0"/>
        <v>-28517186</v>
      </c>
      <c r="H10" s="19">
        <f t="shared" si="1"/>
        <v>-0.11927037604415691</v>
      </c>
      <c r="I10" s="23">
        <f>IF(D10=0,"N/A",F10/D10)</f>
        <v>1</v>
      </c>
    </row>
    <row r="11" spans="1:10">
      <c r="B11" s="1" t="s">
        <v>66</v>
      </c>
      <c r="C11" s="311">
        <f>'STATE ASSESSED'!E17</f>
        <v>506491906</v>
      </c>
      <c r="D11" s="310">
        <f>'STATE ASSESSED'!F17</f>
        <v>501858661</v>
      </c>
      <c r="E11" s="30">
        <f>'STATE ASSESSED'!H17</f>
        <v>57158244</v>
      </c>
      <c r="F11" s="310">
        <f>'STATE ASSESSED'!I17</f>
        <v>56736905</v>
      </c>
      <c r="G11" s="18">
        <f t="shared" si="0"/>
        <v>-4633245</v>
      </c>
      <c r="H11" s="19">
        <f>IF(E11=0,"",F11/E11-1)</f>
        <v>-7.3714475903073895E-3</v>
      </c>
      <c r="I11" s="23">
        <f>F11/D11</f>
        <v>0.11305355353825407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9249887288</v>
      </c>
      <c r="D13" s="16">
        <f>SUM(D6:D9)</f>
        <v>9701871883</v>
      </c>
      <c r="E13" s="16">
        <f>SUM(E6:E9)</f>
        <v>890527633</v>
      </c>
      <c r="F13" s="16">
        <f>SUM(F6:F9)</f>
        <v>934758758</v>
      </c>
      <c r="G13" s="16">
        <f>SUM(G6:G9)</f>
        <v>451984595</v>
      </c>
      <c r="H13" s="20">
        <f t="shared" si="1"/>
        <v>4.9668447514643166E-2</v>
      </c>
      <c r="I13" s="22"/>
    </row>
    <row r="14" spans="1:10">
      <c r="B14" s="13" t="s">
        <v>74</v>
      </c>
      <c r="C14" s="17">
        <f>SUM(C10:C11)</f>
        <v>745588880</v>
      </c>
      <c r="D14" s="17">
        <f>SUM(D10:D11)</f>
        <v>712438449</v>
      </c>
      <c r="E14" s="17">
        <f>SUM(E10:E11)</f>
        <v>296255218</v>
      </c>
      <c r="F14" s="17">
        <f>SUM(F10:F11)</f>
        <v>267316693</v>
      </c>
      <c r="G14" s="17">
        <f>SUM(G10:G11)</f>
        <v>-33150431</v>
      </c>
      <c r="H14" s="21">
        <f t="shared" si="1"/>
        <v>-9.7681064304494414E-2</v>
      </c>
      <c r="I14" s="22"/>
    </row>
    <row r="15" spans="1:10">
      <c r="B15" s="8" t="s">
        <v>72</v>
      </c>
      <c r="C15" s="16">
        <f>SUM(C13:C14)</f>
        <v>9995476168</v>
      </c>
      <c r="D15" s="16">
        <f>SUM(D13:D14)</f>
        <v>10414310332</v>
      </c>
      <c r="E15" s="16">
        <f>SUM(E13:E14)</f>
        <v>1186782851</v>
      </c>
      <c r="F15" s="16">
        <f>SUM(F13:F14)</f>
        <v>1202075451</v>
      </c>
      <c r="G15" s="16">
        <f>SUM(G13:G14)</f>
        <v>418834164</v>
      </c>
      <c r="H15" s="20">
        <f>IF(E15=0,"",F15/E15-1)</f>
        <v>1.2885760850954497E-2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46001974</v>
      </c>
      <c r="D22" s="3">
        <v>43297221</v>
      </c>
      <c r="E22" s="30">
        <v>4365563.96</v>
      </c>
      <c r="F22" s="340">
        <v>4096730</v>
      </c>
      <c r="G22" s="18">
        <f>D22-C22</f>
        <v>-2704753</v>
      </c>
      <c r="H22" s="19">
        <f>IF(E22=0,"",F22/E22-1)</f>
        <v>-6.1580579843342864E-2</v>
      </c>
      <c r="I22" s="23">
        <f>IF(D22=0,"N/A",F22/D22)</f>
        <v>9.4618774724594915E-2</v>
      </c>
    </row>
    <row r="23" spans="1:9">
      <c r="A23" s="1">
        <v>120</v>
      </c>
      <c r="B23" s="37" t="s">
        <v>76</v>
      </c>
      <c r="C23" s="30">
        <v>258585</v>
      </c>
      <c r="D23" s="3">
        <v>226608</v>
      </c>
      <c r="E23" s="30">
        <v>24569</v>
      </c>
      <c r="F23" s="340">
        <v>21529</v>
      </c>
      <c r="G23" s="18">
        <f>D23-C23</f>
        <v>-31977</v>
      </c>
      <c r="H23" s="19">
        <f>IF(E23=0,"",F23/E23-1)</f>
        <v>-0.12373315967275833</v>
      </c>
      <c r="I23" s="23">
        <f>IF(D23=0,"N/A",F23/D23)</f>
        <v>9.5005472004518823E-2</v>
      </c>
    </row>
    <row r="24" spans="1:9">
      <c r="A24" s="29">
        <v>130</v>
      </c>
      <c r="B24" s="38" t="s">
        <v>77</v>
      </c>
      <c r="C24" s="31">
        <v>95949479</v>
      </c>
      <c r="D24" s="4">
        <v>101761467</v>
      </c>
      <c r="E24" s="31">
        <v>9112039.5700000003</v>
      </c>
      <c r="F24" s="341">
        <v>9663451</v>
      </c>
      <c r="G24" s="27">
        <f>D24-C24</f>
        <v>5811988</v>
      </c>
      <c r="H24" s="24">
        <f>IF(E24=0,"",F24/E24-1)</f>
        <v>6.0514600026039922E-2</v>
      </c>
      <c r="I24" s="25">
        <f>IF(D24=0,"N/A",F24/D24)</f>
        <v>9.4961789416813339E-2</v>
      </c>
    </row>
    <row r="25" spans="1:9">
      <c r="A25" s="8" t="s">
        <v>15</v>
      </c>
      <c r="B25" s="8" t="s">
        <v>16</v>
      </c>
      <c r="C25" s="16">
        <f>SUM(C22:C24)</f>
        <v>142210038</v>
      </c>
      <c r="D25" s="16">
        <f>SUM(D22:D24)</f>
        <v>145285296</v>
      </c>
      <c r="E25" s="16">
        <f>SUM(E22:E24)</f>
        <v>13502172.530000001</v>
      </c>
      <c r="F25" s="16">
        <f>SUM(F22:F24)</f>
        <v>13781710</v>
      </c>
      <c r="G25" s="16">
        <f>SUM(G22:G24)</f>
        <v>3075258</v>
      </c>
      <c r="H25" s="20">
        <f>IF(E25=0,"",F25/E25-1)</f>
        <v>2.0703147540064748E-2</v>
      </c>
      <c r="I25" s="26">
        <f>IF(D25=0,"N/A",F25/D25)</f>
        <v>9.4859633971492885E-2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25049.1613</v>
      </c>
      <c r="D29" s="3">
        <v>24563</v>
      </c>
      <c r="E29" s="32">
        <v>1024.2332484512181</v>
      </c>
      <c r="F29" s="39">
        <f>IF(D29&lt;&gt;0,D22/D29,0)</f>
        <v>1762.7008508732647</v>
      </c>
      <c r="G29" s="18">
        <f>D29-C29</f>
        <v>-486.16129999999976</v>
      </c>
      <c r="H29" s="28">
        <f>F29-E29</f>
        <v>738.46760242204664</v>
      </c>
      <c r="I29" s="2"/>
    </row>
    <row r="30" spans="1:9">
      <c r="A30" s="1">
        <v>120</v>
      </c>
      <c r="B30" s="37" t="s">
        <v>76</v>
      </c>
      <c r="C30" s="30">
        <v>586.125</v>
      </c>
      <c r="D30" s="3">
        <v>558</v>
      </c>
      <c r="E30" s="32">
        <v>266.17567567567568</v>
      </c>
      <c r="F30" s="39">
        <f>IF(D30&lt;&gt;0,D23/D30,0)</f>
        <v>406.10752688172045</v>
      </c>
      <c r="G30" s="18">
        <f>D30-C30</f>
        <v>-28.125</v>
      </c>
      <c r="H30" s="28">
        <f>F30-E30</f>
        <v>139.93185120604477</v>
      </c>
      <c r="I30" s="2"/>
    </row>
    <row r="31" spans="1:9">
      <c r="A31" s="1">
        <v>130</v>
      </c>
      <c r="B31" s="37" t="s">
        <v>77</v>
      </c>
      <c r="C31" s="30">
        <v>1288923.1793</v>
      </c>
      <c r="D31" s="3">
        <v>1316469.68</v>
      </c>
      <c r="E31" s="32">
        <v>41.442529810469161</v>
      </c>
      <c r="F31" s="39">
        <f>IF(D31&lt;&gt;0,D24/D31,0)</f>
        <v>77.298754803073024</v>
      </c>
      <c r="G31" s="18">
        <f>D31-C31</f>
        <v>27546.500699999975</v>
      </c>
      <c r="H31" s="28">
        <f>F31-E31</f>
        <v>35.856224992603863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1536220636</v>
      </c>
      <c r="D38" s="3">
        <v>1827232299</v>
      </c>
      <c r="E38" s="30">
        <v>145779906.86000001</v>
      </c>
      <c r="F38" s="340">
        <v>171891679</v>
      </c>
      <c r="G38" s="18">
        <f>D38-C38</f>
        <v>291011663</v>
      </c>
      <c r="H38" s="19">
        <f>IF(E38=0,"",F38/E38-1)</f>
        <v>0.17911777214315605</v>
      </c>
      <c r="I38" s="23">
        <f>IF(D38=0,"N/A",F38/D38)</f>
        <v>9.4072154423973431E-2</v>
      </c>
    </row>
    <row r="39" spans="1:9">
      <c r="A39" s="1">
        <v>300</v>
      </c>
      <c r="B39" s="37" t="s">
        <v>64</v>
      </c>
      <c r="C39" s="30">
        <v>4213438108</v>
      </c>
      <c r="D39" s="3">
        <v>4281134243</v>
      </c>
      <c r="E39" s="30">
        <v>393657371.61000001</v>
      </c>
      <c r="F39" s="340">
        <v>401907820</v>
      </c>
      <c r="G39" s="18">
        <f>D39-C39</f>
        <v>67696135</v>
      </c>
      <c r="H39" s="19">
        <f>IF(E39=0,"",F39/E39-1)</f>
        <v>2.0958450126964179E-2</v>
      </c>
      <c r="I39" s="23">
        <f>IF(D39=0,"N/A",F39/D39)</f>
        <v>9.3878817431887751E-2</v>
      </c>
    </row>
    <row r="40" spans="1:9">
      <c r="A40" s="1">
        <v>400</v>
      </c>
      <c r="B40" s="37" t="s">
        <v>62</v>
      </c>
      <c r="C40" s="30">
        <v>425554553</v>
      </c>
      <c r="D40" s="3">
        <v>435464544</v>
      </c>
      <c r="E40" s="30">
        <v>40426108</v>
      </c>
      <c r="F40" s="340">
        <v>41357386</v>
      </c>
      <c r="G40" s="18">
        <f>D40-C40</f>
        <v>9909991</v>
      </c>
      <c r="H40" s="19">
        <f>IF(E40=0,"",F40/E40-1)</f>
        <v>2.3036548559163705E-2</v>
      </c>
      <c r="I40" s="23">
        <f>IF(D40=0,"N/A",F40/D40)</f>
        <v>9.497302724145551E-2</v>
      </c>
    </row>
    <row r="41" spans="1:9">
      <c r="A41" s="29">
        <v>500</v>
      </c>
      <c r="B41" s="38" t="s">
        <v>63</v>
      </c>
      <c r="C41" s="31">
        <v>1462608712</v>
      </c>
      <c r="D41" s="4">
        <v>1559128598</v>
      </c>
      <c r="E41" s="31">
        <v>138935928</v>
      </c>
      <c r="F41" s="341">
        <v>148101700</v>
      </c>
      <c r="G41" s="27">
        <f>D41-C41</f>
        <v>96519886</v>
      </c>
      <c r="H41" s="24">
        <f>IF(E41=0,"",F41/E41-1)</f>
        <v>6.5971215163294517E-2</v>
      </c>
      <c r="I41" s="25">
        <f>IF(D41=0,"N/A",F41/D41)</f>
        <v>9.4990047767695429E-2</v>
      </c>
    </row>
    <row r="42" spans="1:9">
      <c r="A42" s="8" t="s">
        <v>14</v>
      </c>
      <c r="B42" s="8" t="s">
        <v>69</v>
      </c>
      <c r="C42" s="16">
        <f>SUM(C38:C41)</f>
        <v>7637822009</v>
      </c>
      <c r="D42" s="16">
        <f>SUM(D38:D41)</f>
        <v>8102959684</v>
      </c>
      <c r="E42" s="16">
        <f>SUM(E38:E41)</f>
        <v>718799314.47000003</v>
      </c>
      <c r="F42" s="16">
        <f>SUM(F38:F41)</f>
        <v>763258585</v>
      </c>
      <c r="G42" s="16">
        <f>SUM(G38:G41)</f>
        <v>465137675</v>
      </c>
      <c r="H42" s="20">
        <f>IF(E42=0,"",F42/E42-1)</f>
        <v>6.1852132625893841E-2</v>
      </c>
      <c r="I42" s="26">
        <f>IF(D42=0,"N/A",F42/D42)</f>
        <v>9.4195036723077941E-2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38378317</v>
      </c>
      <c r="D47" s="3">
        <v>38098951</v>
      </c>
      <c r="E47" s="30">
        <v>3481401</v>
      </c>
      <c r="F47" s="3">
        <v>3452599</v>
      </c>
      <c r="G47" s="18">
        <f>D47-C47</f>
        <v>-279366</v>
      </c>
      <c r="H47" s="19">
        <f>IF(E47=0,"",F47/E47-1)</f>
        <v>-8.2731061431877695E-3</v>
      </c>
      <c r="I47" s="23">
        <f>IF(D47=0,"N/A",F47/D47)</f>
        <v>9.0621891400631996E-2</v>
      </c>
    </row>
    <row r="48" spans="1:9">
      <c r="A48" s="29">
        <v>730</v>
      </c>
      <c r="B48" s="38" t="s">
        <v>67</v>
      </c>
      <c r="C48" s="31">
        <v>493757124</v>
      </c>
      <c r="D48" s="4">
        <v>425992792</v>
      </c>
      <c r="E48" s="31">
        <v>46906961</v>
      </c>
      <c r="F48" s="4">
        <v>40469322</v>
      </c>
      <c r="G48" s="27">
        <f>D48-C48</f>
        <v>-67764332</v>
      </c>
      <c r="H48" s="24">
        <f>IF(E48=0,"",F48/E48-1)</f>
        <v>-0.13724272182118125</v>
      </c>
      <c r="I48" s="25">
        <f>IF(D48=0,"N/A",F48/D48)</f>
        <v>9.5000015868813098E-2</v>
      </c>
    </row>
    <row r="49" spans="1:9">
      <c r="A49" s="8" t="s">
        <v>17</v>
      </c>
      <c r="B49" s="8" t="s">
        <v>68</v>
      </c>
      <c r="C49" s="16">
        <f>SUM(C47:C48)</f>
        <v>532135441</v>
      </c>
      <c r="D49" s="16">
        <f>SUM(D47:D48)</f>
        <v>464091743</v>
      </c>
      <c r="E49" s="16">
        <f>SUM(E47:E48)</f>
        <v>50388362</v>
      </c>
      <c r="F49" s="16">
        <f>SUM(F47:F48)</f>
        <v>43921921</v>
      </c>
      <c r="G49" s="16">
        <f>SUM(G47:G48)</f>
        <v>-68043698</v>
      </c>
      <c r="H49" s="20">
        <f>IF(E49=0,"",F49/E49-1)</f>
        <v>-0.12833203428998152</v>
      </c>
      <c r="I49" s="26">
        <f>IF(D49=0,"N/A",F49/D49)</f>
        <v>9.4640599972923886E-2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511772</v>
      </c>
      <c r="D56" s="3">
        <v>511772</v>
      </c>
      <c r="E56" s="30">
        <v>58854</v>
      </c>
      <c r="F56" s="3">
        <v>58854</v>
      </c>
      <c r="G56" s="18">
        <f>D56-C56</f>
        <v>0</v>
      </c>
      <c r="H56" s="19">
        <f t="shared" ref="H56:H87" si="2">IF(E56=0,"",F56/E56-1)</f>
        <v>0</v>
      </c>
      <c r="I56" s="23">
        <f t="shared" ref="I56:I87" si="3">IF(D56=0,"N/A",F56/D56)</f>
        <v>0.11500042987893046</v>
      </c>
    </row>
    <row r="57" spans="1:9">
      <c r="A57" s="1">
        <v>502</v>
      </c>
      <c r="B57" s="1" t="s">
        <v>28</v>
      </c>
      <c r="C57" s="30">
        <v>442649</v>
      </c>
      <c r="D57" s="3">
        <v>303896</v>
      </c>
      <c r="E57" s="30">
        <v>50905</v>
      </c>
      <c r="F57" s="3">
        <v>34948</v>
      </c>
      <c r="G57" s="18">
        <f t="shared" ref="G57:G86" si="4">D57-C57</f>
        <v>-138753</v>
      </c>
      <c r="H57" s="19">
        <f t="shared" si="2"/>
        <v>-0.31346626068166195</v>
      </c>
      <c r="I57" s="23">
        <f t="shared" si="3"/>
        <v>0.11499986837602337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2984619</v>
      </c>
      <c r="D62" s="3">
        <v>2891937</v>
      </c>
      <c r="E62" s="30">
        <v>343231</v>
      </c>
      <c r="F62" s="3">
        <v>332573</v>
      </c>
      <c r="G62" s="18">
        <f t="shared" si="4"/>
        <v>-92682</v>
      </c>
      <c r="H62" s="19">
        <f t="shared" si="2"/>
        <v>-3.1051973743630334E-2</v>
      </c>
      <c r="I62" s="23">
        <f t="shared" si="3"/>
        <v>0.11500008471830472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5509735</v>
      </c>
      <c r="D64" s="3">
        <v>7664337</v>
      </c>
      <c r="E64" s="30">
        <v>633620</v>
      </c>
      <c r="F64" s="3">
        <v>881399</v>
      </c>
      <c r="G64" s="18">
        <f t="shared" si="4"/>
        <v>2154602</v>
      </c>
      <c r="H64" s="19">
        <f t="shared" si="2"/>
        <v>0.39105299706448671</v>
      </c>
      <c r="I64" s="23">
        <f t="shared" si="3"/>
        <v>0.1150000319662353</v>
      </c>
    </row>
    <row r="65" spans="1:9">
      <c r="A65" s="1">
        <v>510</v>
      </c>
      <c r="B65" s="1" t="s">
        <v>35</v>
      </c>
      <c r="C65" s="30">
        <v>9175998.0999999996</v>
      </c>
      <c r="D65" s="3">
        <v>8158007</v>
      </c>
      <c r="E65" s="30">
        <v>1055239</v>
      </c>
      <c r="F65" s="3">
        <v>938171</v>
      </c>
      <c r="G65" s="18">
        <f t="shared" si="4"/>
        <v>-1017991.0999999996</v>
      </c>
      <c r="H65" s="19">
        <f t="shared" si="2"/>
        <v>-0.11093979657688924</v>
      </c>
      <c r="I65" s="23">
        <f t="shared" si="3"/>
        <v>0.11500002390289688</v>
      </c>
    </row>
    <row r="66" spans="1:9">
      <c r="A66" s="1">
        <v>511</v>
      </c>
      <c r="B66" s="1" t="s">
        <v>36</v>
      </c>
      <c r="C66" s="30">
        <v>7721630</v>
      </c>
      <c r="D66" s="3">
        <v>9416030</v>
      </c>
      <c r="E66" s="30">
        <v>887988</v>
      </c>
      <c r="F66" s="3">
        <v>1082844</v>
      </c>
      <c r="G66" s="18">
        <f t="shared" si="4"/>
        <v>1694400</v>
      </c>
      <c r="H66" s="19">
        <f t="shared" si="2"/>
        <v>0.21943539777564558</v>
      </c>
      <c r="I66" s="23">
        <f t="shared" si="3"/>
        <v>0.11500005841102885</v>
      </c>
    </row>
    <row r="67" spans="1:9">
      <c r="A67" s="1">
        <v>512</v>
      </c>
      <c r="B67" s="1" t="s">
        <v>37</v>
      </c>
      <c r="C67" s="30">
        <v>22508725</v>
      </c>
      <c r="D67" s="3">
        <v>14866317</v>
      </c>
      <c r="E67" s="30">
        <v>2588502</v>
      </c>
      <c r="F67" s="3">
        <v>1709624</v>
      </c>
      <c r="G67" s="18">
        <f t="shared" si="4"/>
        <v>-7642408</v>
      </c>
      <c r="H67" s="19">
        <f t="shared" si="2"/>
        <v>-0.33953151282092886</v>
      </c>
      <c r="I67" s="23">
        <f t="shared" si="3"/>
        <v>0.11499983486158677</v>
      </c>
    </row>
    <row r="68" spans="1:9">
      <c r="A68" s="1">
        <v>513</v>
      </c>
      <c r="B68" s="1" t="s">
        <v>38</v>
      </c>
      <c r="C68" s="30">
        <v>8959698</v>
      </c>
      <c r="D68" s="3">
        <v>8897782</v>
      </c>
      <c r="E68" s="30">
        <v>1030364</v>
      </c>
      <c r="F68" s="3">
        <v>1023244</v>
      </c>
      <c r="G68" s="18">
        <f t="shared" si="4"/>
        <v>-61916</v>
      </c>
      <c r="H68" s="19">
        <f t="shared" si="2"/>
        <v>-6.9101793152711588E-3</v>
      </c>
      <c r="I68" s="23">
        <f t="shared" si="3"/>
        <v>0.11499989547957008</v>
      </c>
    </row>
    <row r="69" spans="1:9">
      <c r="A69" s="1">
        <v>514</v>
      </c>
      <c r="B69" s="1" t="s">
        <v>39</v>
      </c>
      <c r="C69" s="30">
        <v>46274430</v>
      </c>
      <c r="D69" s="3">
        <v>45966896</v>
      </c>
      <c r="E69" s="30">
        <v>5321564</v>
      </c>
      <c r="F69" s="3">
        <v>5286197</v>
      </c>
      <c r="G69" s="18">
        <f t="shared" si="4"/>
        <v>-307534</v>
      </c>
      <c r="H69" s="19">
        <f t="shared" si="2"/>
        <v>-6.6459785130837945E-3</v>
      </c>
      <c r="I69" s="23">
        <f t="shared" si="3"/>
        <v>0.11500008614895381</v>
      </c>
    </row>
    <row r="70" spans="1:9">
      <c r="A70" s="1">
        <v>515</v>
      </c>
      <c r="B70" s="1" t="s">
        <v>40</v>
      </c>
      <c r="C70" s="30">
        <v>60888963</v>
      </c>
      <c r="D70" s="3">
        <v>57264504</v>
      </c>
      <c r="E70" s="30">
        <v>7002231</v>
      </c>
      <c r="F70" s="3">
        <v>6585417</v>
      </c>
      <c r="G70" s="18">
        <f t="shared" si="4"/>
        <v>-3624459</v>
      </c>
      <c r="H70" s="19">
        <f t="shared" si="2"/>
        <v>-5.9525885392812672E-2</v>
      </c>
      <c r="I70" s="23">
        <f t="shared" si="3"/>
        <v>0.11499998323568821</v>
      </c>
    </row>
    <row r="71" spans="1:9">
      <c r="A71" s="1">
        <v>516</v>
      </c>
      <c r="B71" s="1" t="s">
        <v>41</v>
      </c>
      <c r="C71" s="30">
        <v>6499</v>
      </c>
      <c r="D71" s="3">
        <v>484</v>
      </c>
      <c r="E71" s="30">
        <v>748</v>
      </c>
      <c r="F71" s="3">
        <v>56</v>
      </c>
      <c r="G71" s="18">
        <f t="shared" si="4"/>
        <v>-6015</v>
      </c>
      <c r="H71" s="19">
        <f t="shared" si="2"/>
        <v>-0.92513368983957223</v>
      </c>
      <c r="I71" s="23">
        <f t="shared" si="3"/>
        <v>0.11570247933884298</v>
      </c>
    </row>
    <row r="72" spans="1:9">
      <c r="A72" s="1">
        <v>517</v>
      </c>
      <c r="B72" s="1" t="s">
        <v>42</v>
      </c>
      <c r="C72" s="30">
        <v>971266</v>
      </c>
      <c r="D72" s="3">
        <v>940772</v>
      </c>
      <c r="E72" s="30">
        <v>111696</v>
      </c>
      <c r="F72" s="3">
        <v>108189</v>
      </c>
      <c r="G72" s="18">
        <f t="shared" si="4"/>
        <v>-30494</v>
      </c>
      <c r="H72" s="19">
        <f t="shared" si="2"/>
        <v>-3.1397722389342464E-2</v>
      </c>
      <c r="I72" s="23">
        <f t="shared" si="3"/>
        <v>0.11500023385049725</v>
      </c>
    </row>
    <row r="73" spans="1:9">
      <c r="A73" s="1">
        <v>518</v>
      </c>
      <c r="B73" s="1" t="s">
        <v>43</v>
      </c>
      <c r="C73" s="30">
        <v>256116</v>
      </c>
      <c r="D73" s="3">
        <v>438796</v>
      </c>
      <c r="E73" s="30">
        <v>29453</v>
      </c>
      <c r="F73" s="3">
        <v>50461</v>
      </c>
      <c r="G73" s="18">
        <f t="shared" si="4"/>
        <v>182680</v>
      </c>
      <c r="H73" s="19">
        <f t="shared" si="2"/>
        <v>0.71327199266628183</v>
      </c>
      <c r="I73" s="23">
        <f t="shared" si="3"/>
        <v>0.11499876935979361</v>
      </c>
    </row>
    <row r="74" spans="1:9">
      <c r="A74" s="1">
        <v>519</v>
      </c>
      <c r="B74" s="1" t="s">
        <v>44</v>
      </c>
      <c r="C74" s="30">
        <v>4121</v>
      </c>
      <c r="D74" s="3">
        <v>0</v>
      </c>
      <c r="E74" s="30">
        <v>474</v>
      </c>
      <c r="F74" s="3">
        <v>0</v>
      </c>
      <c r="G74" s="18">
        <f t="shared" si="4"/>
        <v>-4121</v>
      </c>
      <c r="H74" s="19">
        <f t="shared" si="2"/>
        <v>-1</v>
      </c>
      <c r="I74" s="23" t="str">
        <f t="shared" si="3"/>
        <v>N/A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555757597</v>
      </c>
      <c r="D77" s="3">
        <v>556099391</v>
      </c>
      <c r="E77" s="30">
        <v>63912124</v>
      </c>
      <c r="F77" s="3">
        <v>63951427</v>
      </c>
      <c r="G77" s="18">
        <f t="shared" si="4"/>
        <v>341794</v>
      </c>
      <c r="H77" s="19">
        <f t="shared" si="2"/>
        <v>6.1495374492648303E-4</v>
      </c>
      <c r="I77" s="23">
        <f t="shared" si="3"/>
        <v>0.11499999466821929</v>
      </c>
    </row>
    <row r="78" spans="1:9">
      <c r="A78" s="1">
        <v>523</v>
      </c>
      <c r="B78" s="1" t="s">
        <v>21</v>
      </c>
      <c r="C78" s="30">
        <v>0</v>
      </c>
      <c r="D78" s="3">
        <v>0</v>
      </c>
      <c r="E78" s="30">
        <v>0</v>
      </c>
      <c r="F78" s="3">
        <v>0</v>
      </c>
      <c r="G78" s="18">
        <f t="shared" si="4"/>
        <v>0</v>
      </c>
      <c r="H78" s="19" t="str">
        <f t="shared" si="2"/>
        <v/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17438806</v>
      </c>
      <c r="D80" s="3">
        <v>29130919</v>
      </c>
      <c r="E80" s="30">
        <v>2005463</v>
      </c>
      <c r="F80" s="3">
        <v>3350056</v>
      </c>
      <c r="G80" s="18">
        <f t="shared" si="4"/>
        <v>11692113</v>
      </c>
      <c r="H80" s="19">
        <f t="shared" si="2"/>
        <v>0.67046512451239448</v>
      </c>
      <c r="I80" s="23">
        <f t="shared" si="3"/>
        <v>0.11500001081325309</v>
      </c>
    </row>
    <row r="81" spans="1:9">
      <c r="A81" s="1">
        <v>526</v>
      </c>
      <c r="B81" s="1" t="s">
        <v>47</v>
      </c>
      <c r="C81" s="30">
        <v>131973187</v>
      </c>
      <c r="D81" s="3">
        <v>193897472</v>
      </c>
      <c r="E81" s="30">
        <v>15176917</v>
      </c>
      <c r="F81" s="3">
        <v>22298211</v>
      </c>
      <c r="G81" s="18">
        <f t="shared" si="4"/>
        <v>61924285</v>
      </c>
      <c r="H81" s="19">
        <f t="shared" si="2"/>
        <v>0.46921874844541889</v>
      </c>
      <c r="I81" s="23">
        <f t="shared" si="3"/>
        <v>0.11500000887066748</v>
      </c>
    </row>
    <row r="82" spans="1:9">
      <c r="A82" s="1">
        <v>527</v>
      </c>
      <c r="B82" s="1" t="s">
        <v>48</v>
      </c>
      <c r="C82" s="30">
        <v>967551</v>
      </c>
      <c r="D82" s="3">
        <v>1561662</v>
      </c>
      <c r="E82" s="30">
        <v>111269</v>
      </c>
      <c r="F82" s="3">
        <v>179591</v>
      </c>
      <c r="G82" s="18">
        <f t="shared" si="4"/>
        <v>594111</v>
      </c>
      <c r="H82" s="19">
        <f t="shared" si="2"/>
        <v>0.61402546980740369</v>
      </c>
      <c r="I82" s="23">
        <f t="shared" si="3"/>
        <v>0.11499991675535423</v>
      </c>
    </row>
    <row r="83" spans="1:9">
      <c r="A83" s="1">
        <v>528</v>
      </c>
      <c r="B83" s="1" t="s">
        <v>49</v>
      </c>
      <c r="C83" s="30">
        <v>49956200</v>
      </c>
      <c r="D83" s="3">
        <v>47775305</v>
      </c>
      <c r="E83" s="30">
        <v>5744964</v>
      </c>
      <c r="F83" s="3">
        <v>5494160</v>
      </c>
      <c r="G83" s="18">
        <f t="shared" si="4"/>
        <v>-2180895</v>
      </c>
      <c r="H83" s="19">
        <f t="shared" si="2"/>
        <v>-4.3656322302454864E-2</v>
      </c>
      <c r="I83" s="23">
        <f t="shared" si="3"/>
        <v>0.11499999843015131</v>
      </c>
    </row>
    <row r="84" spans="1:9">
      <c r="A84" s="1">
        <v>529</v>
      </c>
      <c r="B84" s="1" t="s">
        <v>50</v>
      </c>
      <c r="C84" s="30">
        <v>11682056.9</v>
      </c>
      <c r="D84" s="3">
        <v>0</v>
      </c>
      <c r="E84" s="30">
        <v>1343438</v>
      </c>
      <c r="F84" s="3">
        <v>0</v>
      </c>
      <c r="G84" s="18">
        <f t="shared" si="4"/>
        <v>-11682056.9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3728181</v>
      </c>
      <c r="D85" s="3">
        <v>3748881</v>
      </c>
      <c r="E85" s="30">
        <v>428740</v>
      </c>
      <c r="F85" s="3">
        <v>431120</v>
      </c>
      <c r="G85" s="18">
        <f t="shared" si="4"/>
        <v>20700</v>
      </c>
      <c r="H85" s="19">
        <f t="shared" si="2"/>
        <v>5.5511498810467685E-3</v>
      </c>
      <c r="I85" s="23">
        <f t="shared" si="3"/>
        <v>0.11499964922866317</v>
      </c>
    </row>
    <row r="86" spans="1:9">
      <c r="A86" s="29">
        <v>531</v>
      </c>
      <c r="B86" s="29" t="s">
        <v>52</v>
      </c>
      <c r="C86" s="31">
        <v>9975243</v>
      </c>
      <c r="D86" s="4">
        <v>9741663</v>
      </c>
      <c r="E86" s="31">
        <v>1147153</v>
      </c>
      <c r="F86" s="4">
        <v>1120291</v>
      </c>
      <c r="G86" s="27">
        <f t="shared" si="4"/>
        <v>-233580</v>
      </c>
      <c r="H86" s="24">
        <f t="shared" si="2"/>
        <v>-2.3416231313521441E-2</v>
      </c>
      <c r="I86" s="25">
        <f t="shared" si="3"/>
        <v>0.11499997485028994</v>
      </c>
    </row>
    <row r="87" spans="1:9">
      <c r="A87" s="8" t="s">
        <v>19</v>
      </c>
      <c r="B87" s="8" t="s">
        <v>26</v>
      </c>
      <c r="C87" s="16">
        <f>SUM(C56:C85)</f>
        <v>937719800</v>
      </c>
      <c r="D87" s="16">
        <f>SUM(D56:D85)</f>
        <v>989535160</v>
      </c>
      <c r="E87" s="16">
        <f>SUM(E56:E85)</f>
        <v>107837784</v>
      </c>
      <c r="F87" s="16">
        <f>SUM(F56:F85)</f>
        <v>113796542</v>
      </c>
      <c r="G87" s="16">
        <f>SUM(G56:G86)</f>
        <v>51581780</v>
      </c>
      <c r="H87" s="20">
        <f t="shared" si="2"/>
        <v>5.5256680719625972E-2</v>
      </c>
      <c r="I87" s="26">
        <f t="shared" si="3"/>
        <v>0.11499999858519429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"NIOBRARA COUNTY "&amp;D3</f>
        <v>NIOBRARA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111551478</v>
      </c>
      <c r="D6" s="18">
        <f>D25</f>
        <v>116279583</v>
      </c>
      <c r="E6" s="30">
        <f>E25</f>
        <v>10597410</v>
      </c>
      <c r="F6" s="18">
        <f>F25</f>
        <v>11046584</v>
      </c>
      <c r="G6" s="18">
        <f t="shared" ref="G6:G11" si="0">D6-C6</f>
        <v>4728105</v>
      </c>
      <c r="H6" s="19">
        <f>IF(E6=0,"",F6/E6-1)</f>
        <v>4.2385262059314588E-2</v>
      </c>
      <c r="I6" s="23">
        <f>IF(D6=0,"N/A",F6/D6)</f>
        <v>9.5000203088103613E-2</v>
      </c>
    </row>
    <row r="7" spans="1:10">
      <c r="A7" s="1" t="s">
        <v>14</v>
      </c>
      <c r="B7" s="37" t="s">
        <v>70</v>
      </c>
      <c r="C7" s="30">
        <f>C42</f>
        <v>147054663</v>
      </c>
      <c r="D7" s="18">
        <f>D42</f>
        <v>151386673</v>
      </c>
      <c r="E7" s="30">
        <f>E42</f>
        <v>13970277</v>
      </c>
      <c r="F7" s="18">
        <f>F42</f>
        <v>14381813</v>
      </c>
      <c r="G7" s="18">
        <f t="shared" si="0"/>
        <v>4332010</v>
      </c>
      <c r="H7" s="19">
        <f t="shared" ref="H7:H14" si="1">IF(E7=0,"",F7/E7-1)</f>
        <v>2.9457969945764217E-2</v>
      </c>
      <c r="I7" s="23">
        <f>IF(D7=0,"N/A",F7/D7)</f>
        <v>9.5000522271864715E-2</v>
      </c>
    </row>
    <row r="8" spans="1:10">
      <c r="A8" s="1" t="s">
        <v>17</v>
      </c>
      <c r="B8" s="37" t="s">
        <v>71</v>
      </c>
      <c r="C8" s="30">
        <f>C49</f>
        <v>20696307</v>
      </c>
      <c r="D8" s="18">
        <f>D49</f>
        <v>20267461</v>
      </c>
      <c r="E8" s="30">
        <f>E49</f>
        <v>1966159</v>
      </c>
      <c r="F8" s="18">
        <f>F49</f>
        <v>1925409</v>
      </c>
      <c r="G8" s="18">
        <f t="shared" si="0"/>
        <v>-428846</v>
      </c>
      <c r="H8" s="19">
        <f t="shared" si="1"/>
        <v>-2.0725689021081184E-2</v>
      </c>
      <c r="I8" s="23">
        <f>IF(D8=0,"N/A",F8/D8)</f>
        <v>9.5000010114735148E-2</v>
      </c>
    </row>
    <row r="9" spans="1:10">
      <c r="A9" s="1" t="s">
        <v>19</v>
      </c>
      <c r="B9" s="37" t="s">
        <v>20</v>
      </c>
      <c r="C9" s="30">
        <f>C87</f>
        <v>23358230</v>
      </c>
      <c r="D9" s="18">
        <f>D87</f>
        <v>22240553</v>
      </c>
      <c r="E9" s="30">
        <f>E87</f>
        <v>2686193</v>
      </c>
      <c r="F9" s="18">
        <f>F87</f>
        <v>2557667</v>
      </c>
      <c r="G9" s="18">
        <f t="shared" si="0"/>
        <v>-1117677</v>
      </c>
      <c r="H9" s="19">
        <f t="shared" si="1"/>
        <v>-4.7846897077015726E-2</v>
      </c>
      <c r="I9" s="23">
        <f>IF(D9=0,"N/A",F9/D9)</f>
        <v>0.11500015309871117</v>
      </c>
    </row>
    <row r="10" spans="1:10">
      <c r="B10" s="1" t="s">
        <v>23</v>
      </c>
      <c r="C10" s="30">
        <f>'MINERAL VALUE DETAIL'!V45</f>
        <v>34736023</v>
      </c>
      <c r="D10" s="310">
        <f>'STATE ASSESSED'!C18</f>
        <v>26841078</v>
      </c>
      <c r="E10" s="30">
        <f>C10</f>
        <v>34736023</v>
      </c>
      <c r="F10" s="310">
        <f>D10</f>
        <v>26841078</v>
      </c>
      <c r="G10" s="18">
        <f t="shared" si="0"/>
        <v>-7894945</v>
      </c>
      <c r="H10" s="19">
        <f t="shared" si="1"/>
        <v>-0.22728407912442938</v>
      </c>
      <c r="I10" s="23">
        <f>IF(D10=0,"N/A",F10/D10)</f>
        <v>1</v>
      </c>
    </row>
    <row r="11" spans="1:10">
      <c r="B11" s="1" t="s">
        <v>66</v>
      </c>
      <c r="C11" s="311">
        <f>'STATE ASSESSED'!E18</f>
        <v>369203738</v>
      </c>
      <c r="D11" s="310">
        <f>'STATE ASSESSED'!F18</f>
        <v>360132309</v>
      </c>
      <c r="E11" s="30">
        <f>'STATE ASSESSED'!H18</f>
        <v>42415486</v>
      </c>
      <c r="F11" s="310">
        <f>'STATE ASSESSED'!I18</f>
        <v>41382328</v>
      </c>
      <c r="G11" s="18">
        <f t="shared" si="0"/>
        <v>-9071429</v>
      </c>
      <c r="H11" s="19">
        <f>IF(E11=0,"",F11/E11-1)</f>
        <v>-2.4358037533744215E-2</v>
      </c>
      <c r="I11" s="23">
        <f>F11/D11</f>
        <v>0.11490867929875184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302660678</v>
      </c>
      <c r="D13" s="16">
        <f>SUM(D6:D9)</f>
        <v>310174270</v>
      </c>
      <c r="E13" s="16">
        <f>SUM(E6:E9)</f>
        <v>29220039</v>
      </c>
      <c r="F13" s="16">
        <f>SUM(F6:F9)</f>
        <v>29911473</v>
      </c>
      <c r="G13" s="16">
        <f>SUM(G6:G9)</f>
        <v>7513592</v>
      </c>
      <c r="H13" s="20">
        <f t="shared" si="1"/>
        <v>2.3663007431304228E-2</v>
      </c>
      <c r="I13" s="22"/>
    </row>
    <row r="14" spans="1:10">
      <c r="B14" s="13" t="s">
        <v>74</v>
      </c>
      <c r="C14" s="17">
        <f>SUM(C10:C11)</f>
        <v>403939761</v>
      </c>
      <c r="D14" s="17">
        <f>SUM(D10:D11)</f>
        <v>386973387</v>
      </c>
      <c r="E14" s="17">
        <f>SUM(E10:E11)</f>
        <v>77151509</v>
      </c>
      <c r="F14" s="17">
        <f>SUM(F10:F11)</f>
        <v>68223406</v>
      </c>
      <c r="G14" s="17">
        <f>SUM(G10:G11)</f>
        <v>-16966374</v>
      </c>
      <c r="H14" s="21">
        <f t="shared" si="1"/>
        <v>-0.11572168990239706</v>
      </c>
      <c r="I14" s="22"/>
    </row>
    <row r="15" spans="1:10">
      <c r="B15" s="8" t="s">
        <v>72</v>
      </c>
      <c r="C15" s="16">
        <f>SUM(C13:C14)</f>
        <v>706600439</v>
      </c>
      <c r="D15" s="16">
        <f>SUM(D13:D14)</f>
        <v>697147657</v>
      </c>
      <c r="E15" s="16">
        <f>SUM(E13:E14)</f>
        <v>106371548</v>
      </c>
      <c r="F15" s="16">
        <f>SUM(F13:F14)</f>
        <v>98134879</v>
      </c>
      <c r="G15" s="16">
        <f>SUM(G13:G14)</f>
        <v>-9452782</v>
      </c>
      <c r="H15" s="20">
        <f>IF(E15=0,"",F15/E15-1)</f>
        <v>-7.7433008683863491E-2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21466533</v>
      </c>
      <c r="D22" s="3">
        <v>21004688</v>
      </c>
      <c r="E22" s="30">
        <v>2039321</v>
      </c>
      <c r="F22" s="3">
        <v>1995443</v>
      </c>
      <c r="G22" s="18">
        <f>D22-C22</f>
        <v>-461845</v>
      </c>
      <c r="H22" s="19">
        <f>IF(E22=0,"",F22/E22-1)</f>
        <v>-2.1515984977352742E-2</v>
      </c>
      <c r="I22" s="23">
        <f>IF(D22=0,"N/A",F22/D22)</f>
        <v>9.4999887644129727E-2</v>
      </c>
    </row>
    <row r="23" spans="1:9">
      <c r="A23" s="1">
        <v>120</v>
      </c>
      <c r="B23" s="37" t="s">
        <v>76</v>
      </c>
      <c r="C23" s="30">
        <v>12398975</v>
      </c>
      <c r="D23" s="3">
        <v>11226702</v>
      </c>
      <c r="E23" s="30">
        <v>1177909</v>
      </c>
      <c r="F23" s="3">
        <v>1066524</v>
      </c>
      <c r="G23" s="18">
        <f>D23-C23</f>
        <v>-1172273</v>
      </c>
      <c r="H23" s="19">
        <f>IF(E23=0,"",F23/E23-1)</f>
        <v>-9.4561634217923407E-2</v>
      </c>
      <c r="I23" s="23">
        <f>IF(D23=0,"N/A",F23/D23)</f>
        <v>9.4998869659139437E-2</v>
      </c>
    </row>
    <row r="24" spans="1:9">
      <c r="A24" s="29">
        <v>130</v>
      </c>
      <c r="B24" s="38" t="s">
        <v>77</v>
      </c>
      <c r="C24" s="31">
        <v>77685970</v>
      </c>
      <c r="D24" s="4">
        <v>84048193</v>
      </c>
      <c r="E24" s="31">
        <v>7380180</v>
      </c>
      <c r="F24" s="4">
        <v>7984617</v>
      </c>
      <c r="G24" s="27">
        <f>D24-C24</f>
        <v>6362223</v>
      </c>
      <c r="H24" s="24">
        <f>IF(E24=0,"",F24/E24-1)</f>
        <v>8.1900034958496848E-2</v>
      </c>
      <c r="I24" s="25">
        <f>IF(D24=0,"N/A",F24/D24)</f>
        <v>9.5000460033685674E-2</v>
      </c>
    </row>
    <row r="25" spans="1:9">
      <c r="A25" s="8" t="s">
        <v>15</v>
      </c>
      <c r="B25" s="8" t="s">
        <v>16</v>
      </c>
      <c r="C25" s="16">
        <f>SUM(C22:C24)</f>
        <v>111551478</v>
      </c>
      <c r="D25" s="16">
        <f>SUM(D22:D24)</f>
        <v>116279583</v>
      </c>
      <c r="E25" s="16">
        <f>SUM(E22:E24)</f>
        <v>10597410</v>
      </c>
      <c r="F25" s="16">
        <f>SUM(F22:F24)</f>
        <v>11046584</v>
      </c>
      <c r="G25" s="16">
        <f>SUM(G22:G24)</f>
        <v>4728105</v>
      </c>
      <c r="H25" s="20">
        <f>IF(E25=0,"",F25/E25-1)</f>
        <v>4.2385262059314588E-2</v>
      </c>
      <c r="I25" s="26">
        <f>IF(D25=0,"N/A",F25/D25)</f>
        <v>9.5000203088103613E-2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12253.39</v>
      </c>
      <c r="D29" s="3">
        <v>12693.619999999999</v>
      </c>
      <c r="E29" s="32">
        <v>1050.9194423574588</v>
      </c>
      <c r="F29" s="39">
        <f>IF(D29&lt;&gt;0,D22/D29,0)</f>
        <v>1654.7437216491435</v>
      </c>
      <c r="G29" s="18">
        <f>D29-C29</f>
        <v>440.22999999999956</v>
      </c>
      <c r="H29" s="28">
        <f>F29-E29</f>
        <v>603.82427929168466</v>
      </c>
      <c r="I29" s="2"/>
    </row>
    <row r="30" spans="1:9">
      <c r="A30" s="1">
        <v>120</v>
      </c>
      <c r="B30" s="37" t="s">
        <v>76</v>
      </c>
      <c r="C30" s="30">
        <v>34488.498</v>
      </c>
      <c r="D30" s="3">
        <v>34385.447999999997</v>
      </c>
      <c r="E30" s="32">
        <v>275.59552434835319</v>
      </c>
      <c r="F30" s="39">
        <f>IF(D30&lt;&gt;0,D23/D30,0)</f>
        <v>326.49573156644641</v>
      </c>
      <c r="G30" s="18">
        <f>D30-C30</f>
        <v>-103.05000000000291</v>
      </c>
      <c r="H30" s="28">
        <f>F30-E30</f>
        <v>50.900207218093215</v>
      </c>
      <c r="I30" s="2"/>
    </row>
    <row r="31" spans="1:9">
      <c r="A31" s="1">
        <v>130</v>
      </c>
      <c r="B31" s="37" t="s">
        <v>77</v>
      </c>
      <c r="C31" s="30">
        <v>1307507.6869999999</v>
      </c>
      <c r="D31" s="3">
        <v>1308215.7609999997</v>
      </c>
      <c r="E31" s="32">
        <v>47.220705830366171</v>
      </c>
      <c r="F31" s="39">
        <f>IF(D31&lt;&gt;0,D24/D31,0)</f>
        <v>64.246430524391172</v>
      </c>
      <c r="G31" s="18">
        <f>D31-C31</f>
        <v>708.07399999978952</v>
      </c>
      <c r="H31" s="28">
        <f>F31-E31</f>
        <v>17.025724694025001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22275691</v>
      </c>
      <c r="D38" s="3">
        <v>20933118</v>
      </c>
      <c r="E38" s="30">
        <v>2116245</v>
      </c>
      <c r="F38" s="3">
        <v>1988702</v>
      </c>
      <c r="G38" s="18">
        <f>D38-C38</f>
        <v>-1342573</v>
      </c>
      <c r="H38" s="19">
        <f>IF(E38=0,"",F38/E38-1)</f>
        <v>-6.0268541685863375E-2</v>
      </c>
      <c r="I38" s="23">
        <f>IF(D38=0,"N/A",F38/D38)</f>
        <v>9.5002665154803975E-2</v>
      </c>
    </row>
    <row r="39" spans="1:9">
      <c r="A39" s="1">
        <v>300</v>
      </c>
      <c r="B39" s="37" t="s">
        <v>64</v>
      </c>
      <c r="C39" s="30">
        <v>104567185</v>
      </c>
      <c r="D39" s="3">
        <v>109129482</v>
      </c>
      <c r="E39" s="30">
        <v>9933890</v>
      </c>
      <c r="F39" s="3">
        <v>10367304</v>
      </c>
      <c r="G39" s="18">
        <f>D39-C39</f>
        <v>4562297</v>
      </c>
      <c r="H39" s="19">
        <f>IF(E39=0,"",F39/E39-1)</f>
        <v>4.3629836851424741E-2</v>
      </c>
      <c r="I39" s="23">
        <f>IF(D39=0,"N/A",F39/D39)</f>
        <v>9.5000029414599438E-2</v>
      </c>
    </row>
    <row r="40" spans="1:9">
      <c r="A40" s="1">
        <v>400</v>
      </c>
      <c r="B40" s="37" t="s">
        <v>62</v>
      </c>
      <c r="C40" s="30">
        <v>3627381</v>
      </c>
      <c r="D40" s="3">
        <v>3673350</v>
      </c>
      <c r="E40" s="30">
        <v>344620</v>
      </c>
      <c r="F40" s="3">
        <v>348987</v>
      </c>
      <c r="G40" s="18">
        <f>D40-C40</f>
        <v>45969</v>
      </c>
      <c r="H40" s="19">
        <f>IF(E40=0,"",F40/E40-1)</f>
        <v>1.2671928500957552E-2</v>
      </c>
      <c r="I40" s="23">
        <f>IF(D40=0,"N/A",F40/D40)</f>
        <v>9.5005104332557475E-2</v>
      </c>
    </row>
    <row r="41" spans="1:9">
      <c r="A41" s="29">
        <v>500</v>
      </c>
      <c r="B41" s="38" t="s">
        <v>63</v>
      </c>
      <c r="C41" s="31">
        <v>16584406</v>
      </c>
      <c r="D41" s="4">
        <v>17650723</v>
      </c>
      <c r="E41" s="31">
        <v>1575522</v>
      </c>
      <c r="F41" s="4">
        <v>1676820</v>
      </c>
      <c r="G41" s="27">
        <f>D41-C41</f>
        <v>1066317</v>
      </c>
      <c r="H41" s="24">
        <f>IF(E41=0,"",F41/E41-1)</f>
        <v>6.4294881315525965E-2</v>
      </c>
      <c r="I41" s="25">
        <f>IF(D41=0,"N/A",F41/D41)</f>
        <v>9.500007450119749E-2</v>
      </c>
    </row>
    <row r="42" spans="1:9">
      <c r="A42" s="8" t="s">
        <v>14</v>
      </c>
      <c r="B42" s="8" t="s">
        <v>69</v>
      </c>
      <c r="C42" s="16">
        <f>SUM(C38:C41)</f>
        <v>147054663</v>
      </c>
      <c r="D42" s="16">
        <f>SUM(D38:D41)</f>
        <v>151386673</v>
      </c>
      <c r="E42" s="16">
        <f>SUM(E38:E41)</f>
        <v>13970277</v>
      </c>
      <c r="F42" s="16">
        <f>SUM(F38:F41)</f>
        <v>14381813</v>
      </c>
      <c r="G42" s="16">
        <f>SUM(G38:G41)</f>
        <v>4332010</v>
      </c>
      <c r="H42" s="20">
        <f>IF(E42=0,"",F42/E42-1)</f>
        <v>2.9457969945764217E-2</v>
      </c>
      <c r="I42" s="26">
        <f>IF(D42=0,"N/A",F42/D42)</f>
        <v>9.5000522271864715E-2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2896501</v>
      </c>
      <c r="D47" s="3">
        <v>3162947</v>
      </c>
      <c r="E47" s="30">
        <v>275171</v>
      </c>
      <c r="F47" s="3">
        <v>300478</v>
      </c>
      <c r="G47" s="18">
        <f>D47-C47</f>
        <v>266446</v>
      </c>
      <c r="H47" s="19">
        <f>IF(E47=0,"",F47/E47-1)</f>
        <v>9.1968267004880699E-2</v>
      </c>
      <c r="I47" s="23">
        <f>IF(D47=0,"N/A",F47/D47)</f>
        <v>9.4999378743937227E-2</v>
      </c>
    </row>
    <row r="48" spans="1:9">
      <c r="A48" s="29">
        <v>730</v>
      </c>
      <c r="B48" s="38" t="s">
        <v>67</v>
      </c>
      <c r="C48" s="31">
        <v>17799806</v>
      </c>
      <c r="D48" s="4">
        <v>17104514</v>
      </c>
      <c r="E48" s="31">
        <v>1690988</v>
      </c>
      <c r="F48" s="4">
        <v>1624931</v>
      </c>
      <c r="G48" s="27">
        <f>D48-C48</f>
        <v>-695292</v>
      </c>
      <c r="H48" s="24">
        <f>IF(E48=0,"",F48/E48-1)</f>
        <v>-3.906414474851394E-2</v>
      </c>
      <c r="I48" s="25">
        <f>IF(D48=0,"N/A",F48/D48)</f>
        <v>9.5000126867094845E-2</v>
      </c>
    </row>
    <row r="49" spans="1:9">
      <c r="A49" s="8" t="s">
        <v>17</v>
      </c>
      <c r="B49" s="8" t="s">
        <v>68</v>
      </c>
      <c r="C49" s="16">
        <f>SUM(C47:C48)</f>
        <v>20696307</v>
      </c>
      <c r="D49" s="16">
        <f>SUM(D47:D48)</f>
        <v>20267461</v>
      </c>
      <c r="E49" s="16">
        <f>SUM(E47:E48)</f>
        <v>1966159</v>
      </c>
      <c r="F49" s="16">
        <f>SUM(F47:F48)</f>
        <v>1925409</v>
      </c>
      <c r="G49" s="16">
        <f>SUM(G47:G48)</f>
        <v>-428846</v>
      </c>
      <c r="H49" s="20">
        <f>IF(E49=0,"",F49/E49-1)</f>
        <v>-2.0725689021081184E-2</v>
      </c>
      <c r="I49" s="26">
        <f>IF(D49=0,"N/A",F49/D49)</f>
        <v>9.5000010114735148E-2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0</v>
      </c>
      <c r="D56" s="3">
        <v>0</v>
      </c>
      <c r="E56" s="30">
        <v>0</v>
      </c>
      <c r="F56" s="3">
        <v>0</v>
      </c>
      <c r="G56" s="18">
        <f>D56-C56</f>
        <v>0</v>
      </c>
      <c r="H56" s="19" t="str">
        <f t="shared" ref="H56:H87" si="2">IF(E56=0,"",F56/E56-1)</f>
        <v/>
      </c>
      <c r="I56" s="23" t="str">
        <f t="shared" ref="I56:I87" si="3">IF(D56=0,"N/A",F56/D56)</f>
        <v>N/A</v>
      </c>
    </row>
    <row r="57" spans="1:9">
      <c r="A57" s="1">
        <v>502</v>
      </c>
      <c r="B57" s="1" t="s">
        <v>28</v>
      </c>
      <c r="C57" s="30">
        <v>0</v>
      </c>
      <c r="D57" s="3">
        <v>0</v>
      </c>
      <c r="E57" s="30">
        <v>0</v>
      </c>
      <c r="F57" s="3">
        <v>0</v>
      </c>
      <c r="G57" s="18">
        <f t="shared" ref="G57:G86" si="4">D57-C57</f>
        <v>0</v>
      </c>
      <c r="H57" s="19" t="str">
        <f t="shared" si="2"/>
        <v/>
      </c>
      <c r="I57" s="23" t="str">
        <f t="shared" si="3"/>
        <v>N/A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0</v>
      </c>
      <c r="D62" s="3">
        <v>0</v>
      </c>
      <c r="E62" s="30">
        <v>0</v>
      </c>
      <c r="F62" s="3">
        <v>0</v>
      </c>
      <c r="G62" s="18">
        <f t="shared" si="4"/>
        <v>0</v>
      </c>
      <c r="H62" s="19" t="str">
        <f t="shared" si="2"/>
        <v/>
      </c>
      <c r="I62" s="23" t="str">
        <f t="shared" si="3"/>
        <v>N/A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0</v>
      </c>
      <c r="D64" s="3">
        <v>0</v>
      </c>
      <c r="E64" s="30">
        <v>0</v>
      </c>
      <c r="F64" s="3">
        <v>0</v>
      </c>
      <c r="G64" s="18">
        <f t="shared" si="4"/>
        <v>0</v>
      </c>
      <c r="H64" s="19" t="str">
        <f t="shared" si="2"/>
        <v/>
      </c>
      <c r="I64" s="23" t="str">
        <f t="shared" si="3"/>
        <v>N/A</v>
      </c>
    </row>
    <row r="65" spans="1:9">
      <c r="A65" s="1">
        <v>510</v>
      </c>
      <c r="B65" s="1" t="s">
        <v>35</v>
      </c>
      <c r="C65" s="30">
        <v>0</v>
      </c>
      <c r="D65" s="3">
        <v>0</v>
      </c>
      <c r="E65" s="30">
        <v>0</v>
      </c>
      <c r="F65" s="3">
        <v>0</v>
      </c>
      <c r="G65" s="18">
        <f t="shared" si="4"/>
        <v>0</v>
      </c>
      <c r="H65" s="19" t="str">
        <f t="shared" si="2"/>
        <v/>
      </c>
      <c r="I65" s="23" t="str">
        <f t="shared" si="3"/>
        <v>N/A</v>
      </c>
    </row>
    <row r="66" spans="1:9">
      <c r="A66" s="1">
        <v>511</v>
      </c>
      <c r="B66" s="1" t="s">
        <v>36</v>
      </c>
      <c r="C66" s="30">
        <v>547746</v>
      </c>
      <c r="D66" s="3">
        <v>541928</v>
      </c>
      <c r="E66" s="30">
        <v>62990</v>
      </c>
      <c r="F66" s="3">
        <v>62322</v>
      </c>
      <c r="G66" s="18">
        <f t="shared" si="4"/>
        <v>-5818</v>
      </c>
      <c r="H66" s="19">
        <f t="shared" si="2"/>
        <v>-1.0604857913954602E-2</v>
      </c>
      <c r="I66" s="23">
        <f t="shared" si="3"/>
        <v>0.11500051667380169</v>
      </c>
    </row>
    <row r="67" spans="1:9">
      <c r="A67" s="1">
        <v>512</v>
      </c>
      <c r="B67" s="1" t="s">
        <v>37</v>
      </c>
      <c r="C67" s="30">
        <v>0</v>
      </c>
      <c r="D67" s="3">
        <v>0</v>
      </c>
      <c r="E67" s="30">
        <v>0</v>
      </c>
      <c r="F67" s="3">
        <v>0</v>
      </c>
      <c r="G67" s="18">
        <f t="shared" si="4"/>
        <v>0</v>
      </c>
      <c r="H67" s="19" t="str">
        <f t="shared" si="2"/>
        <v/>
      </c>
      <c r="I67" s="23" t="str">
        <f t="shared" si="3"/>
        <v>N/A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4"/>
        <v>0</v>
      </c>
      <c r="H68" s="19" t="str">
        <f t="shared" si="2"/>
        <v/>
      </c>
      <c r="I68" s="23" t="str">
        <f t="shared" si="3"/>
        <v>N/A</v>
      </c>
    </row>
    <row r="69" spans="1:9">
      <c r="A69" s="1">
        <v>514</v>
      </c>
      <c r="B69" s="1" t="s">
        <v>39</v>
      </c>
      <c r="C69" s="30">
        <v>165992</v>
      </c>
      <c r="D69" s="3">
        <v>161453</v>
      </c>
      <c r="E69" s="30">
        <v>19090</v>
      </c>
      <c r="F69" s="3">
        <v>18567</v>
      </c>
      <c r="G69" s="18">
        <f t="shared" si="4"/>
        <v>-4539</v>
      </c>
      <c r="H69" s="19">
        <f t="shared" si="2"/>
        <v>-2.7396542692509129E-2</v>
      </c>
      <c r="I69" s="23">
        <f t="shared" si="3"/>
        <v>0.11499941159346683</v>
      </c>
    </row>
    <row r="70" spans="1:9">
      <c r="A70" s="1">
        <v>515</v>
      </c>
      <c r="B70" s="1" t="s">
        <v>40</v>
      </c>
      <c r="C70" s="30">
        <v>41510</v>
      </c>
      <c r="D70" s="3">
        <v>0</v>
      </c>
      <c r="E70" s="30">
        <v>4774</v>
      </c>
      <c r="F70" s="3">
        <v>0</v>
      </c>
      <c r="G70" s="18">
        <f t="shared" si="4"/>
        <v>-41510</v>
      </c>
      <c r="H70" s="19">
        <f t="shared" si="2"/>
        <v>-1</v>
      </c>
      <c r="I70" s="23" t="str">
        <f t="shared" si="3"/>
        <v>N/A</v>
      </c>
    </row>
    <row r="71" spans="1:9">
      <c r="A71" s="1">
        <v>516</v>
      </c>
      <c r="B71" s="1" t="s">
        <v>41</v>
      </c>
      <c r="C71" s="30">
        <v>250742</v>
      </c>
      <c r="D71" s="3">
        <v>247916</v>
      </c>
      <c r="E71" s="30">
        <v>28835</v>
      </c>
      <c r="F71" s="3">
        <v>28510</v>
      </c>
      <c r="G71" s="18">
        <f t="shared" si="4"/>
        <v>-2826</v>
      </c>
      <c r="H71" s="19">
        <f t="shared" si="2"/>
        <v>-1.1271024796254525E-2</v>
      </c>
      <c r="I71" s="23">
        <f t="shared" si="3"/>
        <v>0.11499862856774068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4"/>
        <v>0</v>
      </c>
      <c r="H72" s="19" t="str">
        <f t="shared" si="2"/>
        <v/>
      </c>
      <c r="I72" s="23" t="str">
        <f t="shared" si="3"/>
        <v>N/A</v>
      </c>
    </row>
    <row r="73" spans="1:9">
      <c r="A73" s="1">
        <v>518</v>
      </c>
      <c r="B73" s="1" t="s">
        <v>43</v>
      </c>
      <c r="C73" s="30">
        <v>41900</v>
      </c>
      <c r="D73" s="3">
        <v>1671981</v>
      </c>
      <c r="E73" s="30">
        <v>4819</v>
      </c>
      <c r="F73" s="3">
        <v>192279</v>
      </c>
      <c r="G73" s="18">
        <f t="shared" si="4"/>
        <v>1630081</v>
      </c>
      <c r="H73" s="19">
        <f t="shared" si="2"/>
        <v>38.900186760738741</v>
      </c>
      <c r="I73" s="23">
        <f t="shared" si="3"/>
        <v>0.11500070874011128</v>
      </c>
    </row>
    <row r="74" spans="1:9">
      <c r="A74" s="1">
        <v>519</v>
      </c>
      <c r="B74" s="1" t="s">
        <v>44</v>
      </c>
      <c r="C74" s="30">
        <v>0</v>
      </c>
      <c r="D74" s="3">
        <v>0</v>
      </c>
      <c r="E74" s="30">
        <v>0</v>
      </c>
      <c r="F74" s="3">
        <v>0</v>
      </c>
      <c r="G74" s="18">
        <f t="shared" si="4"/>
        <v>0</v>
      </c>
      <c r="H74" s="19" t="str">
        <f t="shared" si="2"/>
        <v/>
      </c>
      <c r="I74" s="23" t="str">
        <f t="shared" si="3"/>
        <v>N/A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19718170</v>
      </c>
      <c r="D77" s="3">
        <v>19237192</v>
      </c>
      <c r="E77" s="30">
        <v>2267587</v>
      </c>
      <c r="F77" s="3">
        <v>2212281</v>
      </c>
      <c r="G77" s="18">
        <f t="shared" si="4"/>
        <v>-480978</v>
      </c>
      <c r="H77" s="19">
        <f t="shared" si="2"/>
        <v>-2.4389802905026348E-2</v>
      </c>
      <c r="I77" s="23">
        <f t="shared" si="3"/>
        <v>0.11500020377194344</v>
      </c>
    </row>
    <row r="78" spans="1:9">
      <c r="A78" s="1">
        <v>523</v>
      </c>
      <c r="B78" s="1" t="s">
        <v>21</v>
      </c>
      <c r="C78" s="30">
        <v>0</v>
      </c>
      <c r="D78" s="3">
        <v>0</v>
      </c>
      <c r="E78" s="30">
        <v>0</v>
      </c>
      <c r="F78" s="3">
        <v>0</v>
      </c>
      <c r="G78" s="18">
        <f t="shared" si="4"/>
        <v>0</v>
      </c>
      <c r="H78" s="19" t="str">
        <f t="shared" si="2"/>
        <v/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0</v>
      </c>
      <c r="D80" s="3">
        <v>0</v>
      </c>
      <c r="E80" s="30">
        <v>0</v>
      </c>
      <c r="F80" s="3">
        <v>0</v>
      </c>
      <c r="G80" s="18">
        <f t="shared" si="4"/>
        <v>0</v>
      </c>
      <c r="H80" s="19" t="str">
        <f t="shared" si="2"/>
        <v/>
      </c>
      <c r="I80" s="23" t="str">
        <f t="shared" si="3"/>
        <v>N/A</v>
      </c>
    </row>
    <row r="81" spans="1:9">
      <c r="A81" s="1">
        <v>526</v>
      </c>
      <c r="B81" s="1" t="s">
        <v>47</v>
      </c>
      <c r="C81" s="30">
        <v>122548</v>
      </c>
      <c r="D81" s="3">
        <v>125449</v>
      </c>
      <c r="E81" s="30">
        <v>14093</v>
      </c>
      <c r="F81" s="3">
        <v>14427</v>
      </c>
      <c r="G81" s="18">
        <f t="shared" si="4"/>
        <v>2901</v>
      </c>
      <c r="H81" s="19">
        <f t="shared" si="2"/>
        <v>2.3699709075427622E-2</v>
      </c>
      <c r="I81" s="23">
        <f t="shared" si="3"/>
        <v>0.11500290954890036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4"/>
        <v>0</v>
      </c>
      <c r="H82" s="19" t="str">
        <f t="shared" si="2"/>
        <v/>
      </c>
      <c r="I82" s="23" t="str">
        <f t="shared" si="3"/>
        <v>N/A</v>
      </c>
    </row>
    <row r="83" spans="1:9">
      <c r="A83" s="1">
        <v>528</v>
      </c>
      <c r="B83" s="1" t="s">
        <v>49</v>
      </c>
      <c r="C83" s="30">
        <v>0</v>
      </c>
      <c r="D83" s="3">
        <v>0</v>
      </c>
      <c r="E83" s="30">
        <v>0</v>
      </c>
      <c r="F83" s="3">
        <v>0</v>
      </c>
      <c r="G83" s="18">
        <f t="shared" si="4"/>
        <v>0</v>
      </c>
      <c r="H83" s="19" t="str">
        <f t="shared" si="2"/>
        <v/>
      </c>
      <c r="I83" s="23" t="str">
        <f t="shared" si="3"/>
        <v>N/A</v>
      </c>
    </row>
    <row r="84" spans="1:9">
      <c r="A84" s="1">
        <v>529</v>
      </c>
      <c r="B84" s="1" t="s">
        <v>50</v>
      </c>
      <c r="C84" s="30">
        <v>2206976</v>
      </c>
      <c r="D84" s="3">
        <v>0</v>
      </c>
      <c r="E84" s="30">
        <v>253802</v>
      </c>
      <c r="F84" s="3">
        <v>0</v>
      </c>
      <c r="G84" s="18">
        <f t="shared" si="4"/>
        <v>-2206976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262646</v>
      </c>
      <c r="D85" s="3">
        <v>254634</v>
      </c>
      <c r="E85" s="30">
        <v>30203</v>
      </c>
      <c r="F85" s="3">
        <v>29281</v>
      </c>
      <c r="G85" s="18">
        <f t="shared" si="4"/>
        <v>-8012</v>
      </c>
      <c r="H85" s="19">
        <f t="shared" si="2"/>
        <v>-3.0526768864020171E-2</v>
      </c>
      <c r="I85" s="23">
        <f t="shared" si="3"/>
        <v>0.11499249903783469</v>
      </c>
    </row>
    <row r="86" spans="1:9">
      <c r="A86" s="29">
        <v>531</v>
      </c>
      <c r="B86" s="29" t="s">
        <v>52</v>
      </c>
      <c r="C86" s="31">
        <v>0</v>
      </c>
      <c r="D86" s="4">
        <v>0</v>
      </c>
      <c r="E86" s="31">
        <v>0</v>
      </c>
      <c r="F86" s="4">
        <v>0</v>
      </c>
      <c r="G86" s="27">
        <f t="shared" si="4"/>
        <v>0</v>
      </c>
      <c r="H86" s="24" t="str">
        <f t="shared" si="2"/>
        <v/>
      </c>
      <c r="I86" s="25" t="str">
        <f t="shared" si="3"/>
        <v>N/A</v>
      </c>
    </row>
    <row r="87" spans="1:9">
      <c r="A87" s="8" t="s">
        <v>19</v>
      </c>
      <c r="B87" s="8" t="s">
        <v>26</v>
      </c>
      <c r="C87" s="16">
        <f>SUM(C56:C85)-C86</f>
        <v>23358230</v>
      </c>
      <c r="D87" s="16">
        <f>SUM(D56:D85)-D86</f>
        <v>22240553</v>
      </c>
      <c r="E87" s="16">
        <f>SUM(E56:E85)-E86</f>
        <v>2686193</v>
      </c>
      <c r="F87" s="16">
        <f>SUM(F56:F85)-F86</f>
        <v>2557667</v>
      </c>
      <c r="G87" s="16">
        <f>SUM(G56:G86)</f>
        <v>-1117677</v>
      </c>
      <c r="H87" s="20">
        <f t="shared" si="2"/>
        <v>-4.7846897077015726E-2</v>
      </c>
      <c r="I87" s="26">
        <f t="shared" si="3"/>
        <v>0.11500015309871117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"PARK COUNTY "&amp;D3</f>
        <v>PARK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247924123</v>
      </c>
      <c r="D6" s="18">
        <f>D25</f>
        <v>240469211</v>
      </c>
      <c r="E6" s="30">
        <f>E25</f>
        <v>23553072</v>
      </c>
      <c r="F6" s="18">
        <f>F25</f>
        <v>22844753</v>
      </c>
      <c r="G6" s="18">
        <f t="shared" ref="G6:G11" si="0">D6-C6</f>
        <v>-7454912</v>
      </c>
      <c r="H6" s="19">
        <f>IF(E6=0,"",F6/E6-1)</f>
        <v>-3.0073316975382181E-2</v>
      </c>
      <c r="I6" s="23">
        <f>IF(D6=0,"N/A",F6/D6)</f>
        <v>9.5000740032369468E-2</v>
      </c>
    </row>
    <row r="7" spans="1:10">
      <c r="A7" s="1" t="s">
        <v>14</v>
      </c>
      <c r="B7" s="37" t="s">
        <v>70</v>
      </c>
      <c r="C7" s="30">
        <f>C42</f>
        <v>3455575796</v>
      </c>
      <c r="D7" s="18">
        <f>D42</f>
        <v>3574534273</v>
      </c>
      <c r="E7" s="30">
        <f>E42</f>
        <v>328280796</v>
      </c>
      <c r="F7" s="18">
        <f>F42</f>
        <v>339581869</v>
      </c>
      <c r="G7" s="18">
        <f t="shared" si="0"/>
        <v>118958477</v>
      </c>
      <c r="H7" s="19">
        <f t="shared" ref="H7:H14" si="1">IF(E7=0,"",F7/E7-1)</f>
        <v>3.4425020097733627E-2</v>
      </c>
      <c r="I7" s="23">
        <f>IF(D7=0,"N/A",F7/D7)</f>
        <v>9.5000311387418615E-2</v>
      </c>
    </row>
    <row r="8" spans="1:10">
      <c r="A8" s="1" t="s">
        <v>17</v>
      </c>
      <c r="B8" s="37" t="s">
        <v>71</v>
      </c>
      <c r="C8" s="30">
        <f>C49</f>
        <v>134186597</v>
      </c>
      <c r="D8" s="18">
        <f>D49</f>
        <v>141056153</v>
      </c>
      <c r="E8" s="30">
        <f>E49</f>
        <v>12747740</v>
      </c>
      <c r="F8" s="18">
        <f>F49</f>
        <v>13400325</v>
      </c>
      <c r="G8" s="18">
        <f t="shared" si="0"/>
        <v>6869556</v>
      </c>
      <c r="H8" s="19">
        <f t="shared" si="1"/>
        <v>5.1192211325301606E-2</v>
      </c>
      <c r="I8" s="23">
        <f>IF(D8=0,"N/A",F8/D8)</f>
        <v>9.4999932402806991E-2</v>
      </c>
    </row>
    <row r="9" spans="1:10">
      <c r="A9" s="1" t="s">
        <v>19</v>
      </c>
      <c r="B9" s="37" t="s">
        <v>20</v>
      </c>
      <c r="C9" s="30">
        <f>C87</f>
        <v>206255019</v>
      </c>
      <c r="D9" s="18">
        <f>D87</f>
        <v>198140711</v>
      </c>
      <c r="E9" s="30">
        <f>E87</f>
        <v>23719330</v>
      </c>
      <c r="F9" s="18">
        <f>F87</f>
        <v>22786187</v>
      </c>
      <c r="G9" s="18">
        <f t="shared" si="0"/>
        <v>-8114308</v>
      </c>
      <c r="H9" s="19">
        <f t="shared" si="1"/>
        <v>-3.9341035349649389E-2</v>
      </c>
      <c r="I9" s="23">
        <f>IF(D9=0,"N/A",F9/D9)</f>
        <v>0.11500002642061782</v>
      </c>
    </row>
    <row r="10" spans="1:10">
      <c r="B10" s="1" t="s">
        <v>23</v>
      </c>
      <c r="C10" s="30">
        <f>'MINERAL VALUE DETAIL'!V46</f>
        <v>234012000</v>
      </c>
      <c r="D10" s="310">
        <f>'STATE ASSESSED'!C19</f>
        <v>188993593</v>
      </c>
      <c r="E10" s="30">
        <f>C10</f>
        <v>234012000</v>
      </c>
      <c r="F10" s="310">
        <f>D10</f>
        <v>188993593</v>
      </c>
      <c r="G10" s="18">
        <f t="shared" si="0"/>
        <v>-45018407</v>
      </c>
      <c r="H10" s="19">
        <f t="shared" si="1"/>
        <v>-0.19237648923986805</v>
      </c>
      <c r="I10" s="23">
        <f>IF(D10=0,"N/A",F10/D10)</f>
        <v>1</v>
      </c>
    </row>
    <row r="11" spans="1:10">
      <c r="B11" s="1" t="s">
        <v>66</v>
      </c>
      <c r="C11" s="311">
        <f>'STATE ASSESSED'!E19</f>
        <v>158262079</v>
      </c>
      <c r="D11" s="310">
        <f>'STATE ASSESSED'!F19</f>
        <v>154745974</v>
      </c>
      <c r="E11" s="30">
        <f>'STATE ASSESSED'!H19</f>
        <v>17807339</v>
      </c>
      <c r="F11" s="310">
        <f>'STATE ASSESSED'!I19</f>
        <v>17375406</v>
      </c>
      <c r="G11" s="18">
        <f t="shared" si="0"/>
        <v>-3516105</v>
      </c>
      <c r="H11" s="19">
        <f>IF(E11=0,"",F11/E11-1)</f>
        <v>-2.4255898087861438E-2</v>
      </c>
      <c r="I11" s="23">
        <f>F11/D11</f>
        <v>0.11228341229736936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4043941535</v>
      </c>
      <c r="D13" s="16">
        <f>SUM(D6:D9)</f>
        <v>4154200348</v>
      </c>
      <c r="E13" s="16">
        <f>SUM(E6:E9)</f>
        <v>388300938</v>
      </c>
      <c r="F13" s="16">
        <f>SUM(F6:F9)</f>
        <v>398613134</v>
      </c>
      <c r="G13" s="16">
        <f>SUM(G6:G9)</f>
        <v>110258813</v>
      </c>
      <c r="H13" s="20">
        <f t="shared" si="1"/>
        <v>2.6557226601394479E-2</v>
      </c>
      <c r="I13" s="22"/>
    </row>
    <row r="14" spans="1:10">
      <c r="B14" s="13" t="s">
        <v>74</v>
      </c>
      <c r="C14" s="17">
        <f>SUM(C10:C11)</f>
        <v>392274079</v>
      </c>
      <c r="D14" s="17">
        <f>SUM(D10:D11)</f>
        <v>343739567</v>
      </c>
      <c r="E14" s="17">
        <f>SUM(E10:E11)</f>
        <v>251819339</v>
      </c>
      <c r="F14" s="17">
        <f>SUM(F10:F11)</f>
        <v>206368999</v>
      </c>
      <c r="G14" s="17">
        <f>SUM(G10:G11)</f>
        <v>-48534512</v>
      </c>
      <c r="H14" s="21">
        <f t="shared" si="1"/>
        <v>-0.18048788540422622</v>
      </c>
      <c r="I14" s="22"/>
    </row>
    <row r="15" spans="1:10">
      <c r="B15" s="8" t="s">
        <v>72</v>
      </c>
      <c r="C15" s="16">
        <f>SUM(C13:C14)</f>
        <v>4436215614</v>
      </c>
      <c r="D15" s="16">
        <f>SUM(D13:D14)</f>
        <v>4497939915</v>
      </c>
      <c r="E15" s="16">
        <f>SUM(E13:E14)</f>
        <v>640120277</v>
      </c>
      <c r="F15" s="16">
        <f>SUM(F13:F14)</f>
        <v>604982133</v>
      </c>
      <c r="G15" s="16">
        <f>SUM(G13:G14)</f>
        <v>61724301</v>
      </c>
      <c r="H15" s="20">
        <f>IF(E15=0,"",F15/E15-1)</f>
        <v>-5.4893033797771773E-2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205062742</v>
      </c>
      <c r="D22" s="3">
        <v>194004352</v>
      </c>
      <c r="E22" s="30">
        <v>19480995</v>
      </c>
      <c r="F22" s="3">
        <v>18430419</v>
      </c>
      <c r="G22" s="18">
        <f>D22-C22</f>
        <v>-11058390</v>
      </c>
      <c r="H22" s="19">
        <f>IF(E22=0,"",F22/E22-1)</f>
        <v>-5.3928251611378153E-2</v>
      </c>
      <c r="I22" s="23">
        <f>IF(D22=0,"N/A",F22/D22)</f>
        <v>9.5000028659150901E-2</v>
      </c>
    </row>
    <row r="23" spans="1:9">
      <c r="A23" s="1">
        <v>120</v>
      </c>
      <c r="B23" s="37" t="s">
        <v>76</v>
      </c>
      <c r="C23" s="30">
        <v>0</v>
      </c>
      <c r="D23" s="3">
        <v>0</v>
      </c>
      <c r="E23" s="30">
        <v>0</v>
      </c>
      <c r="F23" s="3">
        <v>0</v>
      </c>
      <c r="G23" s="18">
        <f>D23-C23</f>
        <v>0</v>
      </c>
      <c r="H23" s="19" t="str">
        <f>IF(E23=0,"",F23/E23-1)</f>
        <v/>
      </c>
      <c r="I23" s="23" t="str">
        <f>IF(D23=0,"N/A",F23/D23)</f>
        <v>N/A</v>
      </c>
    </row>
    <row r="24" spans="1:9">
      <c r="A24" s="29">
        <v>130</v>
      </c>
      <c r="B24" s="38" t="s">
        <v>77</v>
      </c>
      <c r="C24" s="31">
        <v>42861381</v>
      </c>
      <c r="D24" s="4">
        <v>46464859</v>
      </c>
      <c r="E24" s="31">
        <v>4072077</v>
      </c>
      <c r="F24" s="4">
        <v>4414334</v>
      </c>
      <c r="G24" s="27">
        <f>D24-C24</f>
        <v>3603478</v>
      </c>
      <c r="H24" s="24">
        <f>IF(E24=0,"",F24/E24-1)</f>
        <v>8.4049736780517748E-2</v>
      </c>
      <c r="I24" s="25">
        <f>IF(D24=0,"N/A",F24/D24)</f>
        <v>9.5003710223246343E-2</v>
      </c>
    </row>
    <row r="25" spans="1:9">
      <c r="A25" s="8" t="s">
        <v>15</v>
      </c>
      <c r="B25" s="8" t="s">
        <v>16</v>
      </c>
      <c r="C25" s="16">
        <f>SUM(C22:C24)</f>
        <v>247924123</v>
      </c>
      <c r="D25" s="16">
        <f>SUM(D22:D24)</f>
        <v>240469211</v>
      </c>
      <c r="E25" s="16">
        <f>SUM(E22:E24)</f>
        <v>23553072</v>
      </c>
      <c r="F25" s="16">
        <f>SUM(F22:F24)</f>
        <v>22844753</v>
      </c>
      <c r="G25" s="16">
        <f>SUM(G22:G24)</f>
        <v>-7454912</v>
      </c>
      <c r="H25" s="20">
        <f>IF(E25=0,"",F25/E25-1)</f>
        <v>-3.0073316975382181E-2</v>
      </c>
      <c r="I25" s="26">
        <f>IF(D25=0,"N/A",F25/D25)</f>
        <v>9.5000740032369468E-2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111391.29000000001</v>
      </c>
      <c r="D29" s="3">
        <v>111426.5</v>
      </c>
      <c r="E29" s="32">
        <v>1202.6431096041945</v>
      </c>
      <c r="F29" s="39">
        <f>IF(D29&lt;&gt;0,D22/D29,0)</f>
        <v>1741.0970639838818</v>
      </c>
      <c r="G29" s="18">
        <f>D29-C29</f>
        <v>35.209999999991851</v>
      </c>
      <c r="H29" s="28">
        <f>F29-E29</f>
        <v>538.45395437968727</v>
      </c>
      <c r="I29" s="2"/>
    </row>
    <row r="30" spans="1:9">
      <c r="A30" s="1">
        <v>120</v>
      </c>
      <c r="B30" s="37" t="s">
        <v>76</v>
      </c>
      <c r="C30" s="30">
        <v>0</v>
      </c>
      <c r="D30" s="3">
        <v>0</v>
      </c>
      <c r="E30" s="32">
        <v>0</v>
      </c>
      <c r="F30" s="39">
        <f>IF(D30&lt;&gt;0,D23/D30,0)</f>
        <v>0</v>
      </c>
      <c r="G30" s="18">
        <f>D30-C30</f>
        <v>0</v>
      </c>
      <c r="H30" s="28">
        <f>F30-E30</f>
        <v>0</v>
      </c>
      <c r="I30" s="2"/>
    </row>
    <row r="31" spans="1:9">
      <c r="A31" s="1">
        <v>130</v>
      </c>
      <c r="B31" s="37" t="s">
        <v>77</v>
      </c>
      <c r="C31" s="30">
        <v>555057.83000000007</v>
      </c>
      <c r="D31" s="3">
        <v>555958.13</v>
      </c>
      <c r="E31" s="32">
        <v>60.94017980015019</v>
      </c>
      <c r="F31" s="39">
        <f>IF(D31&lt;&gt;0,D24/D31,0)</f>
        <v>83.576184055443164</v>
      </c>
      <c r="G31" s="18">
        <f>D31-C31</f>
        <v>900.29999999993015</v>
      </c>
      <c r="H31" s="28">
        <f>F31-E31</f>
        <v>22.636004255292974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841302431</v>
      </c>
      <c r="D38" s="3">
        <v>852096845</v>
      </c>
      <c r="E38" s="30">
        <v>79924696</v>
      </c>
      <c r="F38" s="3">
        <v>80950198</v>
      </c>
      <c r="G38" s="18">
        <f>D38-C38</f>
        <v>10794414</v>
      </c>
      <c r="H38" s="19">
        <f>IF(E38=0,"",F38/E38-1)</f>
        <v>1.2830852681629201E-2</v>
      </c>
      <c r="I38" s="23">
        <f>IF(D38=0,"N/A",F38/D38)</f>
        <v>9.5001170905638074E-2</v>
      </c>
    </row>
    <row r="39" spans="1:9">
      <c r="A39" s="1">
        <v>300</v>
      </c>
      <c r="B39" s="37" t="s">
        <v>64</v>
      </c>
      <c r="C39" s="30">
        <v>2090152305</v>
      </c>
      <c r="D39" s="3">
        <v>2191067921</v>
      </c>
      <c r="E39" s="30">
        <v>198564511</v>
      </c>
      <c r="F39" s="3">
        <v>208151487</v>
      </c>
      <c r="G39" s="18">
        <f>D39-C39</f>
        <v>100915616</v>
      </c>
      <c r="H39" s="19">
        <f>IF(E39=0,"",F39/E39-1)</f>
        <v>4.828141721659418E-2</v>
      </c>
      <c r="I39" s="23">
        <f>IF(D39=0,"N/A",F39/D39)</f>
        <v>9.5000015748028466E-2</v>
      </c>
    </row>
    <row r="40" spans="1:9">
      <c r="A40" s="1">
        <v>400</v>
      </c>
      <c r="B40" s="37" t="s">
        <v>62</v>
      </c>
      <c r="C40" s="30">
        <v>164576365</v>
      </c>
      <c r="D40" s="3">
        <v>164255220</v>
      </c>
      <c r="E40" s="30">
        <v>15634826</v>
      </c>
      <c r="F40" s="3">
        <v>15604323</v>
      </c>
      <c r="G40" s="18">
        <f>D40-C40</f>
        <v>-321145</v>
      </c>
      <c r="H40" s="19">
        <f>IF(E40=0,"",F40/E40-1)</f>
        <v>-1.9509651082781909E-3</v>
      </c>
      <c r="I40" s="23">
        <f>IF(D40=0,"N/A",F40/D40)</f>
        <v>9.5000469391475051E-2</v>
      </c>
    </row>
    <row r="41" spans="1:9">
      <c r="A41" s="29">
        <v>500</v>
      </c>
      <c r="B41" s="38" t="s">
        <v>63</v>
      </c>
      <c r="C41" s="31">
        <v>359544695</v>
      </c>
      <c r="D41" s="4">
        <v>367114287</v>
      </c>
      <c r="E41" s="31">
        <v>34156763</v>
      </c>
      <c r="F41" s="4">
        <v>34875861</v>
      </c>
      <c r="G41" s="27">
        <f>D41-C41</f>
        <v>7569592</v>
      </c>
      <c r="H41" s="24">
        <f>IF(E41=0,"",F41/E41-1)</f>
        <v>2.1052873189417953E-2</v>
      </c>
      <c r="I41" s="25">
        <f>IF(D41=0,"N/A",F41/D41)</f>
        <v>9.5000010173943467E-2</v>
      </c>
    </row>
    <row r="42" spans="1:9">
      <c r="A42" s="8" t="s">
        <v>14</v>
      </c>
      <c r="B42" s="8" t="s">
        <v>69</v>
      </c>
      <c r="C42" s="16">
        <f>SUM(C38:C41)</f>
        <v>3455575796</v>
      </c>
      <c r="D42" s="16">
        <f>SUM(D38:D41)</f>
        <v>3574534273</v>
      </c>
      <c r="E42" s="16">
        <f>SUM(E38:E41)</f>
        <v>328280796</v>
      </c>
      <c r="F42" s="16">
        <f>SUM(F38:F41)</f>
        <v>339581869</v>
      </c>
      <c r="G42" s="16">
        <f>SUM(G38:G41)</f>
        <v>118958477</v>
      </c>
      <c r="H42" s="20">
        <f>IF(E42=0,"",F42/E42-1)</f>
        <v>3.4425020097733627E-2</v>
      </c>
      <c r="I42" s="26">
        <f>IF(D42=0,"N/A",F42/D42)</f>
        <v>9.5000311387418615E-2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13951049</v>
      </c>
      <c r="D47" s="3">
        <v>14062615</v>
      </c>
      <c r="E47" s="30">
        <v>1325355</v>
      </c>
      <c r="F47" s="3">
        <v>1335944</v>
      </c>
      <c r="G47" s="18">
        <f>D47-C47</f>
        <v>111566</v>
      </c>
      <c r="H47" s="19">
        <f>IF(E47=0,"",F47/E47-1)</f>
        <v>7.9895575147790332E-3</v>
      </c>
      <c r="I47" s="23">
        <f>IF(D47=0,"N/A",F47/D47)</f>
        <v>9.4999685335906581E-2</v>
      </c>
    </row>
    <row r="48" spans="1:9">
      <c r="A48" s="29">
        <v>730</v>
      </c>
      <c r="B48" s="38" t="s">
        <v>67</v>
      </c>
      <c r="C48" s="31">
        <v>120235548</v>
      </c>
      <c r="D48" s="4">
        <v>126993538</v>
      </c>
      <c r="E48" s="31">
        <v>11422385</v>
      </c>
      <c r="F48" s="4">
        <v>12064381</v>
      </c>
      <c r="G48" s="27">
        <f>D48-C48</f>
        <v>6757990</v>
      </c>
      <c r="H48" s="24">
        <f>IF(E48=0,"",F48/E48-1)</f>
        <v>5.6205074509395381E-2</v>
      </c>
      <c r="I48" s="25">
        <f>IF(D48=0,"N/A",F48/D48)</f>
        <v>9.4999959761732131E-2</v>
      </c>
    </row>
    <row r="49" spans="1:9">
      <c r="A49" s="8" t="s">
        <v>17</v>
      </c>
      <c r="B49" s="8" t="s">
        <v>68</v>
      </c>
      <c r="C49" s="16">
        <f>SUM(C47:C48)</f>
        <v>134186597</v>
      </c>
      <c r="D49" s="16">
        <f>SUM(D47:D48)</f>
        <v>141056153</v>
      </c>
      <c r="E49" s="16">
        <f>SUM(E47:E48)</f>
        <v>12747740</v>
      </c>
      <c r="F49" s="16">
        <f>SUM(F47:F48)</f>
        <v>13400325</v>
      </c>
      <c r="G49" s="16">
        <f>SUM(G47:G48)</f>
        <v>6869556</v>
      </c>
      <c r="H49" s="20">
        <f>IF(E49=0,"",F49/E49-1)</f>
        <v>5.1192211325301606E-2</v>
      </c>
      <c r="I49" s="26">
        <f>IF(D49=0,"N/A",F49/D49)</f>
        <v>9.4999932402806991E-2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701256</v>
      </c>
      <c r="D56" s="3">
        <v>739615</v>
      </c>
      <c r="E56" s="30">
        <v>80645</v>
      </c>
      <c r="F56" s="3">
        <v>85057</v>
      </c>
      <c r="G56" s="18">
        <f>D56-C56</f>
        <v>38359</v>
      </c>
      <c r="H56" s="19">
        <f t="shared" ref="H56:H87" si="2">IF(E56=0,"",F56/E56-1)</f>
        <v>5.4708909417818807E-2</v>
      </c>
      <c r="I56" s="23">
        <f t="shared" ref="I56:I87" si="3">IF(D56=0,"N/A",F56/D56)</f>
        <v>0.11500172386985121</v>
      </c>
    </row>
    <row r="57" spans="1:9">
      <c r="A57" s="1">
        <v>502</v>
      </c>
      <c r="B57" s="1" t="s">
        <v>28</v>
      </c>
      <c r="C57" s="30">
        <v>12310986</v>
      </c>
      <c r="D57" s="3">
        <v>8186814</v>
      </c>
      <c r="E57" s="30">
        <v>1415764</v>
      </c>
      <c r="F57" s="3">
        <v>941485</v>
      </c>
      <c r="G57" s="18">
        <f t="shared" ref="G57:G86" si="4">D57-C57</f>
        <v>-4124172</v>
      </c>
      <c r="H57" s="19">
        <f t="shared" si="2"/>
        <v>-0.33499862971512206</v>
      </c>
      <c r="I57" s="23">
        <f t="shared" si="3"/>
        <v>0.11500016978521803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0</v>
      </c>
      <c r="D62" s="3">
        <v>0</v>
      </c>
      <c r="E62" s="30">
        <v>0</v>
      </c>
      <c r="F62" s="3">
        <v>0</v>
      </c>
      <c r="G62" s="18">
        <f t="shared" si="4"/>
        <v>0</v>
      </c>
      <c r="H62" s="19" t="str">
        <f t="shared" si="2"/>
        <v/>
      </c>
      <c r="I62" s="23" t="str">
        <f t="shared" si="3"/>
        <v>N/A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2018515</v>
      </c>
      <c r="D64" s="3">
        <v>2050086</v>
      </c>
      <c r="E64" s="30">
        <v>232129</v>
      </c>
      <c r="F64" s="3">
        <v>235762</v>
      </c>
      <c r="G64" s="18">
        <f t="shared" si="4"/>
        <v>31571</v>
      </c>
      <c r="H64" s="19">
        <f t="shared" si="2"/>
        <v>1.5650780385044527E-2</v>
      </c>
      <c r="I64" s="23">
        <f t="shared" si="3"/>
        <v>0.11500102922511543</v>
      </c>
    </row>
    <row r="65" spans="1:9">
      <c r="A65" s="1">
        <v>510</v>
      </c>
      <c r="B65" s="1" t="s">
        <v>35</v>
      </c>
      <c r="C65" s="30">
        <v>1573030</v>
      </c>
      <c r="D65" s="3">
        <v>526312</v>
      </c>
      <c r="E65" s="30">
        <v>180898</v>
      </c>
      <c r="F65" s="3">
        <v>60526</v>
      </c>
      <c r="G65" s="18">
        <f t="shared" si="4"/>
        <v>-1046718</v>
      </c>
      <c r="H65" s="19">
        <f t="shared" si="2"/>
        <v>-0.66541365852579903</v>
      </c>
      <c r="I65" s="23">
        <f t="shared" si="3"/>
        <v>0.11500022800164161</v>
      </c>
    </row>
    <row r="66" spans="1:9">
      <c r="A66" s="1">
        <v>511</v>
      </c>
      <c r="B66" s="1" t="s">
        <v>36</v>
      </c>
      <c r="C66" s="30">
        <v>5575167</v>
      </c>
      <c r="D66" s="3">
        <v>7586883</v>
      </c>
      <c r="E66" s="30">
        <v>641144</v>
      </c>
      <c r="F66" s="3">
        <v>872491</v>
      </c>
      <c r="G66" s="18">
        <f t="shared" si="4"/>
        <v>2011716</v>
      </c>
      <c r="H66" s="19">
        <f t="shared" si="2"/>
        <v>0.36083469548182623</v>
      </c>
      <c r="I66" s="23">
        <f t="shared" si="3"/>
        <v>0.114999928165493</v>
      </c>
    </row>
    <row r="67" spans="1:9">
      <c r="A67" s="1">
        <v>512</v>
      </c>
      <c r="B67" s="1" t="s">
        <v>37</v>
      </c>
      <c r="C67" s="30">
        <v>13792098</v>
      </c>
      <c r="D67" s="3">
        <v>14112061</v>
      </c>
      <c r="E67" s="30">
        <v>1586091</v>
      </c>
      <c r="F67" s="3">
        <v>1622888</v>
      </c>
      <c r="G67" s="18">
        <f t="shared" si="4"/>
        <v>319963</v>
      </c>
      <c r="H67" s="19">
        <f t="shared" si="2"/>
        <v>2.319980379435993E-2</v>
      </c>
      <c r="I67" s="23">
        <f t="shared" si="3"/>
        <v>0.11500006979845112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4"/>
        <v>0</v>
      </c>
      <c r="H68" s="19" t="str">
        <f t="shared" si="2"/>
        <v/>
      </c>
      <c r="I68" s="23" t="str">
        <f t="shared" si="3"/>
        <v>N/A</v>
      </c>
    </row>
    <row r="69" spans="1:9">
      <c r="A69" s="1">
        <v>514</v>
      </c>
      <c r="B69" s="1" t="s">
        <v>39</v>
      </c>
      <c r="C69" s="30">
        <v>5316111</v>
      </c>
      <c r="D69" s="3">
        <v>12649856</v>
      </c>
      <c r="E69" s="30">
        <v>611352</v>
      </c>
      <c r="F69" s="3">
        <v>1454733</v>
      </c>
      <c r="G69" s="18">
        <f t="shared" si="4"/>
        <v>7333745</v>
      </c>
      <c r="H69" s="19">
        <f t="shared" si="2"/>
        <v>1.3795342126957957</v>
      </c>
      <c r="I69" s="23">
        <f t="shared" si="3"/>
        <v>0.11499996521699536</v>
      </c>
    </row>
    <row r="70" spans="1:9">
      <c r="A70" s="1">
        <v>515</v>
      </c>
      <c r="B70" s="1" t="s">
        <v>40</v>
      </c>
      <c r="C70" s="30">
        <v>5499939</v>
      </c>
      <c r="D70" s="3">
        <v>5685651</v>
      </c>
      <c r="E70" s="30">
        <v>632493</v>
      </c>
      <c r="F70" s="3">
        <v>653850</v>
      </c>
      <c r="G70" s="18">
        <f t="shared" si="4"/>
        <v>185712</v>
      </c>
      <c r="H70" s="19">
        <f t="shared" si="2"/>
        <v>3.3766381604223294E-2</v>
      </c>
      <c r="I70" s="23">
        <f t="shared" si="3"/>
        <v>0.11500002374398288</v>
      </c>
    </row>
    <row r="71" spans="1:9">
      <c r="A71" s="1">
        <v>516</v>
      </c>
      <c r="B71" s="1" t="s">
        <v>41</v>
      </c>
      <c r="C71" s="30">
        <v>0</v>
      </c>
      <c r="D71" s="3">
        <v>0</v>
      </c>
      <c r="E71" s="30">
        <v>0</v>
      </c>
      <c r="F71" s="3">
        <v>0</v>
      </c>
      <c r="G71" s="18">
        <f t="shared" si="4"/>
        <v>0</v>
      </c>
      <c r="H71" s="19" t="str">
        <f t="shared" si="2"/>
        <v/>
      </c>
      <c r="I71" s="23" t="str">
        <f t="shared" si="3"/>
        <v>N/A</v>
      </c>
    </row>
    <row r="72" spans="1:9">
      <c r="A72" s="1">
        <v>517</v>
      </c>
      <c r="B72" s="1" t="s">
        <v>42</v>
      </c>
      <c r="C72" s="30">
        <v>3725003</v>
      </c>
      <c r="D72" s="3">
        <v>3508112</v>
      </c>
      <c r="E72" s="30">
        <v>428376</v>
      </c>
      <c r="F72" s="3">
        <v>403433</v>
      </c>
      <c r="G72" s="18">
        <f t="shared" si="4"/>
        <v>-216891</v>
      </c>
      <c r="H72" s="19">
        <f t="shared" si="2"/>
        <v>-5.8226884792798805E-2</v>
      </c>
      <c r="I72" s="23">
        <f t="shared" si="3"/>
        <v>0.11500003420643355</v>
      </c>
    </row>
    <row r="73" spans="1:9">
      <c r="A73" s="1">
        <v>518</v>
      </c>
      <c r="B73" s="1" t="s">
        <v>43</v>
      </c>
      <c r="C73" s="30">
        <v>137599</v>
      </c>
      <c r="D73" s="3">
        <v>412314</v>
      </c>
      <c r="E73" s="30">
        <v>15824</v>
      </c>
      <c r="F73" s="3">
        <v>47416</v>
      </c>
      <c r="G73" s="18">
        <f t="shared" si="4"/>
        <v>274715</v>
      </c>
      <c r="H73" s="19">
        <f t="shared" si="2"/>
        <v>1.9964610717896867</v>
      </c>
      <c r="I73" s="23">
        <f t="shared" si="3"/>
        <v>0.11499973321303666</v>
      </c>
    </row>
    <row r="74" spans="1:9">
      <c r="A74" s="1">
        <v>519</v>
      </c>
      <c r="B74" s="1" t="s">
        <v>44</v>
      </c>
      <c r="C74" s="30">
        <v>0</v>
      </c>
      <c r="D74" s="3">
        <v>0</v>
      </c>
      <c r="E74" s="30">
        <v>0</v>
      </c>
      <c r="F74" s="3">
        <v>0</v>
      </c>
      <c r="G74" s="18">
        <f t="shared" si="4"/>
        <v>0</v>
      </c>
      <c r="H74" s="19" t="str">
        <f t="shared" si="2"/>
        <v/>
      </c>
      <c r="I74" s="23" t="str">
        <f t="shared" si="3"/>
        <v>N/A</v>
      </c>
    </row>
    <row r="75" spans="1:9">
      <c r="A75" s="1">
        <v>520</v>
      </c>
      <c r="B75" s="1" t="s">
        <v>51</v>
      </c>
      <c r="C75" s="30">
        <v>7625280</v>
      </c>
      <c r="D75" s="3">
        <v>7572005</v>
      </c>
      <c r="E75" s="30">
        <v>876907</v>
      </c>
      <c r="F75" s="3">
        <v>870781</v>
      </c>
      <c r="G75" s="18">
        <f t="shared" si="4"/>
        <v>-53275</v>
      </c>
      <c r="H75" s="19">
        <f t="shared" si="2"/>
        <v>-6.98591754883926E-3</v>
      </c>
      <c r="I75" s="23">
        <f t="shared" si="3"/>
        <v>0.11500005612780234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128361358</v>
      </c>
      <c r="D77" s="3">
        <v>121069133</v>
      </c>
      <c r="E77" s="30">
        <v>14761558</v>
      </c>
      <c r="F77" s="3">
        <v>13922950</v>
      </c>
      <c r="G77" s="18">
        <f t="shared" si="4"/>
        <v>-7292225</v>
      </c>
      <c r="H77" s="19">
        <f t="shared" si="2"/>
        <v>-5.6810263523674132E-2</v>
      </c>
      <c r="I77" s="23">
        <f t="shared" si="3"/>
        <v>0.11499999756337563</v>
      </c>
    </row>
    <row r="78" spans="1:9">
      <c r="A78" s="1">
        <v>523</v>
      </c>
      <c r="B78" s="1" t="s">
        <v>21</v>
      </c>
      <c r="C78" s="30">
        <v>0</v>
      </c>
      <c r="D78" s="3">
        <v>0</v>
      </c>
      <c r="E78" s="30">
        <v>0</v>
      </c>
      <c r="F78" s="3">
        <v>0</v>
      </c>
      <c r="G78" s="18">
        <f t="shared" si="4"/>
        <v>0</v>
      </c>
      <c r="H78" s="19" t="str">
        <f t="shared" si="2"/>
        <v/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6552131</v>
      </c>
      <c r="D80" s="3">
        <v>6409119</v>
      </c>
      <c r="E80" s="30">
        <v>753495</v>
      </c>
      <c r="F80" s="3">
        <v>737048</v>
      </c>
      <c r="G80" s="18">
        <f t="shared" si="4"/>
        <v>-143012</v>
      </c>
      <c r="H80" s="19">
        <f t="shared" si="2"/>
        <v>-2.1827616639791936E-2</v>
      </c>
      <c r="I80" s="23">
        <f t="shared" si="3"/>
        <v>0.11499989312103583</v>
      </c>
    </row>
    <row r="81" spans="1:9">
      <c r="A81" s="1">
        <v>526</v>
      </c>
      <c r="B81" s="1" t="s">
        <v>47</v>
      </c>
      <c r="C81" s="30">
        <v>7921879</v>
      </c>
      <c r="D81" s="3">
        <v>5777304</v>
      </c>
      <c r="E81" s="30">
        <v>911014</v>
      </c>
      <c r="F81" s="3">
        <v>664389</v>
      </c>
      <c r="G81" s="18">
        <f t="shared" si="4"/>
        <v>-2144575</v>
      </c>
      <c r="H81" s="19">
        <f t="shared" si="2"/>
        <v>-0.27071482984893758</v>
      </c>
      <c r="I81" s="23">
        <f t="shared" si="3"/>
        <v>0.11499983383252811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4"/>
        <v>0</v>
      </c>
      <c r="H82" s="19" t="str">
        <f t="shared" si="2"/>
        <v/>
      </c>
      <c r="I82" s="23" t="str">
        <f t="shared" si="3"/>
        <v>N/A</v>
      </c>
    </row>
    <row r="83" spans="1:9">
      <c r="A83" s="1">
        <v>528</v>
      </c>
      <c r="B83" s="1" t="s">
        <v>49</v>
      </c>
      <c r="C83" s="30">
        <v>3194059</v>
      </c>
      <c r="D83" s="3">
        <v>1958</v>
      </c>
      <c r="E83" s="30">
        <v>367317</v>
      </c>
      <c r="F83" s="3">
        <v>225</v>
      </c>
      <c r="G83" s="18">
        <f t="shared" si="4"/>
        <v>-3192101</v>
      </c>
      <c r="H83" s="19">
        <f t="shared" si="2"/>
        <v>-0.99938745007718133</v>
      </c>
      <c r="I83" s="23">
        <f t="shared" si="3"/>
        <v>0.11491317671092952</v>
      </c>
    </row>
    <row r="84" spans="1:9">
      <c r="A84" s="1">
        <v>529</v>
      </c>
      <c r="B84" s="1" t="s">
        <v>50</v>
      </c>
      <c r="C84" s="30">
        <v>99890</v>
      </c>
      <c r="D84" s="3">
        <v>0</v>
      </c>
      <c r="E84" s="30">
        <v>11487</v>
      </c>
      <c r="F84" s="3">
        <v>0</v>
      </c>
      <c r="G84" s="18">
        <f t="shared" si="4"/>
        <v>-99890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1850718</v>
      </c>
      <c r="D85" s="3">
        <v>1853488</v>
      </c>
      <c r="E85" s="30">
        <v>212836</v>
      </c>
      <c r="F85" s="3">
        <v>213153</v>
      </c>
      <c r="G85" s="18">
        <f t="shared" si="4"/>
        <v>2770</v>
      </c>
      <c r="H85" s="19">
        <f t="shared" si="2"/>
        <v>1.4894096863311557E-3</v>
      </c>
      <c r="I85" s="23">
        <f t="shared" si="3"/>
        <v>0.11500101430384227</v>
      </c>
    </row>
    <row r="86" spans="1:9">
      <c r="A86" s="29">
        <v>531</v>
      </c>
      <c r="B86" s="29" t="s">
        <v>52</v>
      </c>
      <c r="C86" s="31">
        <v>2870410</v>
      </c>
      <c r="D86" s="4">
        <v>2287680</v>
      </c>
      <c r="E86" s="31">
        <v>330095</v>
      </c>
      <c r="F86" s="4">
        <v>263083.2</v>
      </c>
      <c r="G86" s="27">
        <f t="shared" si="4"/>
        <v>-582730</v>
      </c>
      <c r="H86" s="24">
        <f t="shared" si="2"/>
        <v>-0.20300761901876729</v>
      </c>
      <c r="I86" s="25">
        <f t="shared" si="3"/>
        <v>0.115</v>
      </c>
    </row>
    <row r="87" spans="1:9">
      <c r="A87" s="8" t="s">
        <v>19</v>
      </c>
      <c r="B87" s="8" t="s">
        <v>26</v>
      </c>
      <c r="C87" s="16">
        <f>SUM(C56:C85)</f>
        <v>206255019</v>
      </c>
      <c r="D87" s="16">
        <f>SUM(D56:D85)</f>
        <v>198140711</v>
      </c>
      <c r="E87" s="16">
        <f>SUM(E56:E85)</f>
        <v>23719330</v>
      </c>
      <c r="F87" s="16">
        <f>SUM(F56:F85)</f>
        <v>22786187</v>
      </c>
      <c r="G87" s="16">
        <f>SUM(G56:G86)</f>
        <v>-8697038</v>
      </c>
      <c r="H87" s="20">
        <f t="shared" si="2"/>
        <v>-3.9341035349649389E-2</v>
      </c>
      <c r="I87" s="26">
        <f t="shared" si="3"/>
        <v>0.11500002642061782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50"/>
  </sheetPr>
  <dimension ref="A1:J87"/>
  <sheetViews>
    <sheetView workbookViewId="0">
      <selection activeCell="C29" sqref="C28: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"PLATTE COUNTY "&amp;D3</f>
        <v>PLATTE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214689151</v>
      </c>
      <c r="D6" s="18">
        <f>D25</f>
        <v>208356910</v>
      </c>
      <c r="E6" s="30">
        <f>E25</f>
        <v>20395481</v>
      </c>
      <c r="F6" s="18">
        <f>F25</f>
        <v>19793974</v>
      </c>
      <c r="G6" s="18">
        <f t="shared" ref="G6:G11" si="0">D6-C6</f>
        <v>-6332241</v>
      </c>
      <c r="H6" s="19">
        <f>IF(E6=0,"",F6/E6-1)</f>
        <v>-2.949217034891205E-2</v>
      </c>
      <c r="I6" s="23">
        <f>IF(D6=0,"N/A",F6/D6)</f>
        <v>9.500032420331056E-2</v>
      </c>
    </row>
    <row r="7" spans="1:10">
      <c r="A7" s="1" t="s">
        <v>14</v>
      </c>
      <c r="B7" s="37" t="s">
        <v>70</v>
      </c>
      <c r="C7" s="30">
        <f>C42</f>
        <v>654981353</v>
      </c>
      <c r="D7" s="18">
        <f>D42</f>
        <v>698323698</v>
      </c>
      <c r="E7" s="30">
        <f>E42</f>
        <v>62223411</v>
      </c>
      <c r="F7" s="18">
        <f>F42</f>
        <v>66340868</v>
      </c>
      <c r="G7" s="18">
        <f t="shared" si="0"/>
        <v>43342345</v>
      </c>
      <c r="H7" s="19">
        <f t="shared" ref="H7:H14" si="1">IF(E7=0,"",F7/E7-1)</f>
        <v>6.6172151828834957E-2</v>
      </c>
      <c r="I7" s="23">
        <f>IF(D7=0,"N/A",F7/D7)</f>
        <v>9.5000167100157615E-2</v>
      </c>
    </row>
    <row r="8" spans="1:10">
      <c r="A8" s="1" t="s">
        <v>17</v>
      </c>
      <c r="B8" s="37" t="s">
        <v>71</v>
      </c>
      <c r="C8" s="30">
        <f>C49</f>
        <v>66332564</v>
      </c>
      <c r="D8" s="18">
        <f>D49</f>
        <v>61881553</v>
      </c>
      <c r="E8" s="30">
        <f>E49</f>
        <v>6301608</v>
      </c>
      <c r="F8" s="18">
        <f>F49</f>
        <v>5878764</v>
      </c>
      <c r="G8" s="18">
        <f t="shared" si="0"/>
        <v>-4451011</v>
      </c>
      <c r="H8" s="19">
        <f t="shared" si="1"/>
        <v>-6.710096851470293E-2</v>
      </c>
      <c r="I8" s="23">
        <f>IF(D8=0,"N/A",F8/D8)</f>
        <v>9.5000266072831102E-2</v>
      </c>
    </row>
    <row r="9" spans="1:10">
      <c r="A9" s="1" t="s">
        <v>19</v>
      </c>
      <c r="B9" s="37" t="s">
        <v>20</v>
      </c>
      <c r="C9" s="30">
        <f>C87</f>
        <v>82110867</v>
      </c>
      <c r="D9" s="18">
        <f>D87</f>
        <v>87986535</v>
      </c>
      <c r="E9" s="30">
        <f>E87</f>
        <v>9442747</v>
      </c>
      <c r="F9" s="18">
        <f>F87</f>
        <v>10118451</v>
      </c>
      <c r="G9" s="18">
        <f t="shared" si="0"/>
        <v>5875668</v>
      </c>
      <c r="H9" s="19">
        <f t="shared" si="1"/>
        <v>7.1557990487302048E-2</v>
      </c>
      <c r="I9" s="23">
        <f>IF(D9=0,"N/A",F9/D9)</f>
        <v>0.11499999403317791</v>
      </c>
    </row>
    <row r="10" spans="1:10">
      <c r="B10" s="1" t="s">
        <v>23</v>
      </c>
      <c r="C10" s="30">
        <f>'MINERAL VALUE DETAIL'!V47</f>
        <v>2085582</v>
      </c>
      <c r="D10" s="310">
        <f>'STATE ASSESSED'!C20</f>
        <v>1821817</v>
      </c>
      <c r="E10" s="30">
        <f>C10</f>
        <v>2085582</v>
      </c>
      <c r="F10" s="310">
        <f>D10</f>
        <v>1821817</v>
      </c>
      <c r="G10" s="18">
        <f t="shared" si="0"/>
        <v>-263765</v>
      </c>
      <c r="H10" s="19">
        <f t="shared" si="1"/>
        <v>-0.12647069259324251</v>
      </c>
      <c r="I10" s="23">
        <f>IF(D10=0,"N/A",F10/D10)</f>
        <v>1</v>
      </c>
    </row>
    <row r="11" spans="1:10">
      <c r="B11" s="1" t="s">
        <v>66</v>
      </c>
      <c r="C11" s="311">
        <f>'STATE ASSESSED'!E20</f>
        <v>889420910</v>
      </c>
      <c r="D11" s="310">
        <f>'STATE ASSESSED'!F20</f>
        <v>881133670</v>
      </c>
      <c r="E11" s="30">
        <f>'STATE ASSESSED'!H20</f>
        <v>101997739</v>
      </c>
      <c r="F11" s="310">
        <f>'STATE ASSESSED'!I20</f>
        <v>101095834</v>
      </c>
      <c r="G11" s="18">
        <f t="shared" si="0"/>
        <v>-8287240</v>
      </c>
      <c r="H11" s="19">
        <f>IF(E11=0,"",F11/E11-1)</f>
        <v>-8.842401888928153E-3</v>
      </c>
      <c r="I11" s="23">
        <f>F11/D11</f>
        <v>0.1147338223949608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1018113935</v>
      </c>
      <c r="D13" s="16">
        <f>SUM(D6:D9)</f>
        <v>1056548696</v>
      </c>
      <c r="E13" s="16">
        <f>SUM(E6:E9)</f>
        <v>98363247</v>
      </c>
      <c r="F13" s="16">
        <f>SUM(F6:F9)</f>
        <v>102132057</v>
      </c>
      <c r="G13" s="16">
        <f>SUM(G6:G9)</f>
        <v>38434761</v>
      </c>
      <c r="H13" s="20">
        <f t="shared" si="1"/>
        <v>3.8315225604539149E-2</v>
      </c>
      <c r="I13" s="22"/>
    </row>
    <row r="14" spans="1:10">
      <c r="B14" s="13" t="s">
        <v>74</v>
      </c>
      <c r="C14" s="17">
        <f>SUM(C10:C11)</f>
        <v>891506492</v>
      </c>
      <c r="D14" s="17">
        <f>SUM(D10:D11)</f>
        <v>882955487</v>
      </c>
      <c r="E14" s="17">
        <f>SUM(E10:E11)</f>
        <v>104083321</v>
      </c>
      <c r="F14" s="17">
        <f>SUM(F10:F11)</f>
        <v>102917651</v>
      </c>
      <c r="G14" s="17">
        <f>SUM(G10:G11)</f>
        <v>-8551005</v>
      </c>
      <c r="H14" s="21">
        <f t="shared" si="1"/>
        <v>-1.1199392840280376E-2</v>
      </c>
      <c r="I14" s="22"/>
    </row>
    <row r="15" spans="1:10">
      <c r="B15" s="8" t="s">
        <v>72</v>
      </c>
      <c r="C15" s="16">
        <f>SUM(C13:C14)</f>
        <v>1909620427</v>
      </c>
      <c r="D15" s="16">
        <f>SUM(D13:D14)</f>
        <v>1939504183</v>
      </c>
      <c r="E15" s="16">
        <f>SUM(E13:E14)</f>
        <v>202446568</v>
      </c>
      <c r="F15" s="16">
        <f>SUM(F13:F14)</f>
        <v>205049708</v>
      </c>
      <c r="G15" s="16">
        <f>SUM(G13:G14)</f>
        <v>29883756</v>
      </c>
      <c r="H15" s="20">
        <f>IF(E15=0,"",F15/E15-1)</f>
        <v>1.2858405186696009E-2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134681095</v>
      </c>
      <c r="D22" s="3">
        <v>127550419</v>
      </c>
      <c r="E22" s="30">
        <v>12794714</v>
      </c>
      <c r="F22" s="3">
        <v>12117337</v>
      </c>
      <c r="G22" s="18">
        <f>D22-C22</f>
        <v>-7130676</v>
      </c>
      <c r="H22" s="19">
        <f>IF(E22=0,"",F22/E22-1)</f>
        <v>-5.2941941492400724E-2</v>
      </c>
      <c r="I22" s="23">
        <f>IF(D22=0,"N/A",F22/D22)</f>
        <v>9.5000370010544621E-2</v>
      </c>
    </row>
    <row r="23" spans="1:9">
      <c r="A23" s="1">
        <v>120</v>
      </c>
      <c r="B23" s="37" t="s">
        <v>76</v>
      </c>
      <c r="C23" s="30">
        <v>30756952</v>
      </c>
      <c r="D23" s="3">
        <v>27734761</v>
      </c>
      <c r="E23" s="30">
        <v>2921916</v>
      </c>
      <c r="F23" s="3">
        <v>2634815</v>
      </c>
      <c r="G23" s="18">
        <f>D23-C23</f>
        <v>-3022191</v>
      </c>
      <c r="H23" s="19">
        <f>IF(E23=0,"",F23/E23-1)</f>
        <v>-9.8257787013726561E-2</v>
      </c>
      <c r="I23" s="23">
        <f>IF(D23=0,"N/A",F23/D23)</f>
        <v>9.5000458089399081E-2</v>
      </c>
    </row>
    <row r="24" spans="1:9">
      <c r="A24" s="29">
        <v>130</v>
      </c>
      <c r="B24" s="38" t="s">
        <v>77</v>
      </c>
      <c r="C24" s="31">
        <v>49251104</v>
      </c>
      <c r="D24" s="4">
        <v>53071730</v>
      </c>
      <c r="E24" s="31">
        <v>4678851</v>
      </c>
      <c r="F24" s="4">
        <v>5041822</v>
      </c>
      <c r="G24" s="27">
        <f>D24-C24</f>
        <v>3820626</v>
      </c>
      <c r="H24" s="24">
        <f>IF(E24=0,"",F24/E24-1)</f>
        <v>7.7576952119227549E-2</v>
      </c>
      <c r="I24" s="25">
        <f>IF(D24=0,"N/A",F24/D24)</f>
        <v>9.5000144144537974E-2</v>
      </c>
    </row>
    <row r="25" spans="1:9">
      <c r="A25" s="8" t="s">
        <v>15</v>
      </c>
      <c r="B25" s="8" t="s">
        <v>16</v>
      </c>
      <c r="C25" s="16">
        <f>SUM(C22:C24)</f>
        <v>214689151</v>
      </c>
      <c r="D25" s="16">
        <f>SUM(D22:D24)</f>
        <v>208356910</v>
      </c>
      <c r="E25" s="16">
        <f>SUM(E22:E24)</f>
        <v>20395481</v>
      </c>
      <c r="F25" s="16">
        <f>SUM(F22:F24)</f>
        <v>19793974</v>
      </c>
      <c r="G25" s="16">
        <f>SUM(G22:G24)</f>
        <v>-6332241</v>
      </c>
      <c r="H25" s="20">
        <f>IF(E25=0,"",F25/E25-1)</f>
        <v>-2.949217034891205E-2</v>
      </c>
      <c r="I25" s="26">
        <f>IF(D25=0,"N/A",F25/D25)</f>
        <v>9.500032420331056E-2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74999.804000000004</v>
      </c>
      <c r="D29" s="3">
        <v>75026.233999999997</v>
      </c>
      <c r="E29" s="32">
        <v>1022.1528737771162</v>
      </c>
      <c r="F29" s="39">
        <f>IF(D29&lt;&gt;0,D22/D29,0)</f>
        <v>1700.0775888604512</v>
      </c>
      <c r="G29" s="18">
        <f>D29-C29</f>
        <v>26.429999999993015</v>
      </c>
      <c r="H29" s="28">
        <f>F29-E29</f>
        <v>677.92471508333506</v>
      </c>
      <c r="I29" s="2"/>
    </row>
    <row r="30" spans="1:9">
      <c r="A30" s="1">
        <v>120</v>
      </c>
      <c r="B30" s="37" t="s">
        <v>76</v>
      </c>
      <c r="C30" s="30">
        <v>83848.929999999993</v>
      </c>
      <c r="D30" s="3">
        <v>83056.929999999993</v>
      </c>
      <c r="E30" s="32">
        <v>281.4873046086405</v>
      </c>
      <c r="F30" s="39">
        <f>IF(D30&lt;&gt;0,D23/D30,0)</f>
        <v>333.92470682458406</v>
      </c>
      <c r="G30" s="18">
        <f>D30-C30</f>
        <v>-792</v>
      </c>
      <c r="H30" s="28">
        <f>F30-E30</f>
        <v>52.437402215943564</v>
      </c>
      <c r="I30" s="2"/>
    </row>
    <row r="31" spans="1:9">
      <c r="A31" s="1">
        <v>130</v>
      </c>
      <c r="B31" s="37" t="s">
        <v>77</v>
      </c>
      <c r="C31" s="30">
        <v>833679.29790000001</v>
      </c>
      <c r="D31" s="3">
        <v>834022.91790000012</v>
      </c>
      <c r="E31" s="32">
        <v>46.998949328544001</v>
      </c>
      <c r="F31" s="39">
        <f>IF(D31&lt;&gt;0,D24/D31,0)</f>
        <v>63.633419251392006</v>
      </c>
      <c r="G31" s="18">
        <f>D31-C31</f>
        <v>343.62000000011176</v>
      </c>
      <c r="H31" s="28">
        <f>F31-E31</f>
        <v>16.634469922848005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96780451</v>
      </c>
      <c r="D38" s="3">
        <v>96940255</v>
      </c>
      <c r="E38" s="30">
        <v>9194266</v>
      </c>
      <c r="F38" s="3">
        <v>9209445</v>
      </c>
      <c r="G38" s="18">
        <f>D38-C38</f>
        <v>159804</v>
      </c>
      <c r="H38" s="19">
        <f>IF(E38=0,"",F38/E38-1)</f>
        <v>1.6509202583436799E-3</v>
      </c>
      <c r="I38" s="23">
        <f>IF(D38=0,"N/A",F38/D38)</f>
        <v>9.5001245870459078E-2</v>
      </c>
    </row>
    <row r="39" spans="1:9">
      <c r="A39" s="1">
        <v>300</v>
      </c>
      <c r="B39" s="37" t="s">
        <v>64</v>
      </c>
      <c r="C39" s="30">
        <v>478637350</v>
      </c>
      <c r="D39" s="3">
        <v>514387771</v>
      </c>
      <c r="E39" s="30">
        <v>45470588</v>
      </c>
      <c r="F39" s="3">
        <v>48866821</v>
      </c>
      <c r="G39" s="18">
        <f>D39-C39</f>
        <v>35750421</v>
      </c>
      <c r="H39" s="19">
        <f>IF(E39=0,"",F39/E39-1)</f>
        <v>7.4690764940185117E-2</v>
      </c>
      <c r="I39" s="23">
        <f>IF(D39=0,"N/A",F39/D39)</f>
        <v>9.499996647470843E-2</v>
      </c>
    </row>
    <row r="40" spans="1:9">
      <c r="A40" s="1">
        <v>400</v>
      </c>
      <c r="B40" s="37" t="s">
        <v>62</v>
      </c>
      <c r="C40" s="30">
        <v>10261032</v>
      </c>
      <c r="D40" s="3">
        <v>10696101</v>
      </c>
      <c r="E40" s="30">
        <v>974809</v>
      </c>
      <c r="F40" s="3">
        <v>1016143</v>
      </c>
      <c r="G40" s="18">
        <f>D40-C40</f>
        <v>435069</v>
      </c>
      <c r="H40" s="19">
        <f>IF(E40=0,"",F40/E40-1)</f>
        <v>4.2402152626822343E-2</v>
      </c>
      <c r="I40" s="23">
        <f>IF(D40=0,"N/A",F40/D40)</f>
        <v>9.5001253260417043E-2</v>
      </c>
    </row>
    <row r="41" spans="1:9">
      <c r="A41" s="29">
        <v>500</v>
      </c>
      <c r="B41" s="38" t="s">
        <v>63</v>
      </c>
      <c r="C41" s="31">
        <v>69302520</v>
      </c>
      <c r="D41" s="4">
        <v>76299571</v>
      </c>
      <c r="E41" s="31">
        <v>6583748</v>
      </c>
      <c r="F41" s="4">
        <v>7248459</v>
      </c>
      <c r="G41" s="27">
        <f>D41-C41</f>
        <v>6997051</v>
      </c>
      <c r="H41" s="24">
        <f>IF(E41=0,"",F41/E41-1)</f>
        <v>0.1009624001404672</v>
      </c>
      <c r="I41" s="25">
        <f>IF(D41=0,"N/A",F41/D41)</f>
        <v>9.4999996788972765E-2</v>
      </c>
    </row>
    <row r="42" spans="1:9">
      <c r="A42" s="8" t="s">
        <v>14</v>
      </c>
      <c r="B42" s="8" t="s">
        <v>69</v>
      </c>
      <c r="C42" s="16">
        <f>SUM(C38:C41)</f>
        <v>654981353</v>
      </c>
      <c r="D42" s="16">
        <f>SUM(D38:D41)</f>
        <v>698323698</v>
      </c>
      <c r="E42" s="16">
        <f>SUM(E38:E41)</f>
        <v>62223411</v>
      </c>
      <c r="F42" s="16">
        <f>SUM(F38:F41)</f>
        <v>66340868</v>
      </c>
      <c r="G42" s="16">
        <f>SUM(G38:G41)</f>
        <v>43342345</v>
      </c>
      <c r="H42" s="20">
        <f>IF(E42=0,"",F42/E42-1)</f>
        <v>6.6172151828834957E-2</v>
      </c>
      <c r="I42" s="26">
        <f>IF(D42=0,"N/A",F42/D42)</f>
        <v>9.5000167100157615E-2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16391749</v>
      </c>
      <c r="D47" s="3">
        <v>17466302</v>
      </c>
      <c r="E47" s="30">
        <v>1557227</v>
      </c>
      <c r="F47" s="3">
        <v>1659303</v>
      </c>
      <c r="G47" s="18">
        <f>D47-C47</f>
        <v>1074553</v>
      </c>
      <c r="H47" s="19">
        <f>IF(E47=0,"",F47/E47-1)</f>
        <v>6.5549852397884134E-2</v>
      </c>
      <c r="I47" s="23">
        <f>IF(D47=0,"N/A",F47/D47)</f>
        <v>9.5000246760877025E-2</v>
      </c>
    </row>
    <row r="48" spans="1:9">
      <c r="A48" s="29">
        <v>730</v>
      </c>
      <c r="B48" s="38" t="s">
        <v>67</v>
      </c>
      <c r="C48" s="31">
        <v>49940815</v>
      </c>
      <c r="D48" s="4">
        <v>44415251</v>
      </c>
      <c r="E48" s="31">
        <v>4744381</v>
      </c>
      <c r="F48" s="4">
        <v>4219461</v>
      </c>
      <c r="G48" s="27">
        <f>D48-C48</f>
        <v>-5525564</v>
      </c>
      <c r="H48" s="24">
        <f>IF(E48=0,"",F48/E48-1)</f>
        <v>-0.11064035540147388</v>
      </c>
      <c r="I48" s="25">
        <f>IF(D48=0,"N/A",F48/D48)</f>
        <v>9.5000273667259022E-2</v>
      </c>
    </row>
    <row r="49" spans="1:9">
      <c r="A49" s="8" t="s">
        <v>17</v>
      </c>
      <c r="B49" s="8" t="s">
        <v>68</v>
      </c>
      <c r="C49" s="16">
        <f>SUM(C47:C48)</f>
        <v>66332564</v>
      </c>
      <c r="D49" s="16">
        <f>SUM(D47:D48)</f>
        <v>61881553</v>
      </c>
      <c r="E49" s="16">
        <f>SUM(E47:E48)</f>
        <v>6301608</v>
      </c>
      <c r="F49" s="16">
        <f>SUM(F47:F48)</f>
        <v>5878764</v>
      </c>
      <c r="G49" s="16">
        <f>SUM(G47:G48)</f>
        <v>-4451011</v>
      </c>
      <c r="H49" s="20">
        <f>IF(E49=0,"",F49/E49-1)</f>
        <v>-6.710096851470293E-2</v>
      </c>
      <c r="I49" s="26">
        <f>IF(D49=0,"N/A",F49/D49)</f>
        <v>9.5000266072831102E-2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12515</v>
      </c>
      <c r="D56" s="3">
        <v>103043</v>
      </c>
      <c r="E56" s="30">
        <v>1439</v>
      </c>
      <c r="F56" s="3">
        <v>11849</v>
      </c>
      <c r="G56" s="18">
        <f>D56-C56</f>
        <v>90528</v>
      </c>
      <c r="H56" s="19">
        <f t="shared" ref="H56:H87" si="2">IF(E56=0,"",F56/E56-1)</f>
        <v>7.2341904100069492</v>
      </c>
      <c r="I56" s="23">
        <f t="shared" ref="I56:I87" si="3">IF(D56=0,"N/A",F56/D56)</f>
        <v>0.11499082907135856</v>
      </c>
    </row>
    <row r="57" spans="1:9">
      <c r="A57" s="1">
        <v>502</v>
      </c>
      <c r="B57" s="1" t="s">
        <v>28</v>
      </c>
      <c r="C57" s="30">
        <v>0</v>
      </c>
      <c r="D57" s="3">
        <v>0</v>
      </c>
      <c r="E57" s="30">
        <v>0</v>
      </c>
      <c r="F57" s="3">
        <v>0</v>
      </c>
      <c r="G57" s="18">
        <f t="shared" ref="G57:G86" si="4">D57-C57</f>
        <v>0</v>
      </c>
      <c r="H57" s="19" t="str">
        <f t="shared" si="2"/>
        <v/>
      </c>
      <c r="I57" s="23" t="str">
        <f t="shared" si="3"/>
        <v>N/A</v>
      </c>
    </row>
    <row r="58" spans="1:9">
      <c r="A58" s="1">
        <v>503</v>
      </c>
      <c r="B58" s="1" t="s">
        <v>29</v>
      </c>
      <c r="C58" s="30">
        <v>140</v>
      </c>
      <c r="D58" s="3">
        <v>261</v>
      </c>
      <c r="E58" s="30">
        <v>16</v>
      </c>
      <c r="F58" s="3">
        <v>30</v>
      </c>
      <c r="G58" s="18">
        <f t="shared" si="4"/>
        <v>121</v>
      </c>
      <c r="H58" s="19">
        <f t="shared" si="2"/>
        <v>0.875</v>
      </c>
      <c r="I58" s="23">
        <f t="shared" si="3"/>
        <v>0.11494252873563218</v>
      </c>
    </row>
    <row r="59" spans="1:9">
      <c r="A59" s="1">
        <v>504</v>
      </c>
      <c r="B59" s="1" t="s">
        <v>30</v>
      </c>
      <c r="C59" s="30">
        <v>10393</v>
      </c>
      <c r="D59" s="3">
        <v>8238</v>
      </c>
      <c r="E59" s="30">
        <v>1195</v>
      </c>
      <c r="F59" s="3">
        <v>947</v>
      </c>
      <c r="G59" s="18">
        <f t="shared" si="4"/>
        <v>-2155</v>
      </c>
      <c r="H59" s="19">
        <f t="shared" si="2"/>
        <v>-0.20753138075313804</v>
      </c>
      <c r="I59" s="23">
        <f t="shared" si="3"/>
        <v>0.11495508618596746</v>
      </c>
    </row>
    <row r="60" spans="1:9">
      <c r="A60" s="1">
        <v>505</v>
      </c>
      <c r="B60" s="1" t="s">
        <v>31</v>
      </c>
      <c r="C60" s="30">
        <v>23113</v>
      </c>
      <c r="D60" s="3">
        <v>12040</v>
      </c>
      <c r="E60" s="30">
        <v>2658</v>
      </c>
      <c r="F60" s="3">
        <v>1385</v>
      </c>
      <c r="G60" s="18">
        <f t="shared" si="4"/>
        <v>-11073</v>
      </c>
      <c r="H60" s="19">
        <f t="shared" si="2"/>
        <v>-0.47893152746425882</v>
      </c>
      <c r="I60" s="23">
        <f t="shared" si="3"/>
        <v>0.11503322259136213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0</v>
      </c>
      <c r="D62" s="3">
        <v>0</v>
      </c>
      <c r="E62" s="30">
        <v>0</v>
      </c>
      <c r="F62" s="3">
        <v>0</v>
      </c>
      <c r="G62" s="18">
        <f t="shared" si="4"/>
        <v>0</v>
      </c>
      <c r="H62" s="19" t="str">
        <f t="shared" si="2"/>
        <v/>
      </c>
      <c r="I62" s="23" t="str">
        <f t="shared" si="3"/>
        <v>N/A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0</v>
      </c>
      <c r="D64" s="3">
        <v>0</v>
      </c>
      <c r="E64" s="30">
        <v>0</v>
      </c>
      <c r="F64" s="3">
        <v>0</v>
      </c>
      <c r="G64" s="18">
        <f t="shared" si="4"/>
        <v>0</v>
      </c>
      <c r="H64" s="19" t="str">
        <f t="shared" si="2"/>
        <v/>
      </c>
      <c r="I64" s="23" t="str">
        <f t="shared" si="3"/>
        <v>N/A</v>
      </c>
    </row>
    <row r="65" spans="1:9">
      <c r="A65" s="1">
        <v>510</v>
      </c>
      <c r="B65" s="1" t="s">
        <v>35</v>
      </c>
      <c r="C65" s="30">
        <v>0</v>
      </c>
      <c r="D65" s="3">
        <v>0</v>
      </c>
      <c r="E65" s="30">
        <v>0</v>
      </c>
      <c r="F65" s="3">
        <v>0</v>
      </c>
      <c r="G65" s="18">
        <f t="shared" si="4"/>
        <v>0</v>
      </c>
      <c r="H65" s="19" t="str">
        <f t="shared" si="2"/>
        <v/>
      </c>
      <c r="I65" s="23" t="str">
        <f t="shared" si="3"/>
        <v>N/A</v>
      </c>
    </row>
    <row r="66" spans="1:9">
      <c r="A66" s="1">
        <v>511</v>
      </c>
      <c r="B66" s="1" t="s">
        <v>36</v>
      </c>
      <c r="C66" s="30">
        <v>0</v>
      </c>
      <c r="D66" s="3">
        <v>0</v>
      </c>
      <c r="E66" s="30">
        <v>0</v>
      </c>
      <c r="F66" s="3">
        <v>0</v>
      </c>
      <c r="G66" s="18">
        <f t="shared" si="4"/>
        <v>0</v>
      </c>
      <c r="H66" s="19" t="str">
        <f t="shared" si="2"/>
        <v/>
      </c>
      <c r="I66" s="23" t="str">
        <f t="shared" si="3"/>
        <v>N/A</v>
      </c>
    </row>
    <row r="67" spans="1:9">
      <c r="A67" s="1">
        <v>512</v>
      </c>
      <c r="B67" s="1" t="s">
        <v>37</v>
      </c>
      <c r="C67" s="30">
        <v>1022985</v>
      </c>
      <c r="D67" s="3">
        <v>762454</v>
      </c>
      <c r="E67" s="30">
        <v>117643</v>
      </c>
      <c r="F67" s="3">
        <v>87682</v>
      </c>
      <c r="G67" s="18">
        <f t="shared" si="4"/>
        <v>-260531</v>
      </c>
      <c r="H67" s="19">
        <f t="shared" si="2"/>
        <v>-0.25467728636637965</v>
      </c>
      <c r="I67" s="23">
        <f t="shared" si="3"/>
        <v>0.11499972457354804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4"/>
        <v>0</v>
      </c>
      <c r="H68" s="19" t="str">
        <f t="shared" si="2"/>
        <v/>
      </c>
      <c r="I68" s="23" t="str">
        <f t="shared" si="3"/>
        <v>N/A</v>
      </c>
    </row>
    <row r="69" spans="1:9">
      <c r="A69" s="1">
        <v>514</v>
      </c>
      <c r="B69" s="1" t="s">
        <v>39</v>
      </c>
      <c r="C69" s="30">
        <v>0</v>
      </c>
      <c r="D69" s="3">
        <v>0</v>
      </c>
      <c r="E69" s="30">
        <v>0</v>
      </c>
      <c r="F69" s="3">
        <v>0</v>
      </c>
      <c r="G69" s="18">
        <f t="shared" si="4"/>
        <v>0</v>
      </c>
      <c r="H69" s="19" t="str">
        <f t="shared" si="2"/>
        <v/>
      </c>
      <c r="I69" s="23" t="str">
        <f t="shared" si="3"/>
        <v>N/A</v>
      </c>
    </row>
    <row r="70" spans="1:9">
      <c r="A70" s="1">
        <v>515</v>
      </c>
      <c r="B70" s="1" t="s">
        <v>40</v>
      </c>
      <c r="C70" s="30">
        <v>691810</v>
      </c>
      <c r="D70" s="3">
        <v>14018</v>
      </c>
      <c r="E70" s="30">
        <v>79558</v>
      </c>
      <c r="F70" s="3">
        <v>1612</v>
      </c>
      <c r="G70" s="18">
        <f t="shared" si="4"/>
        <v>-677792</v>
      </c>
      <c r="H70" s="19">
        <f t="shared" si="2"/>
        <v>-0.97973805274139625</v>
      </c>
      <c r="I70" s="23">
        <f t="shared" si="3"/>
        <v>0.11499500642031674</v>
      </c>
    </row>
    <row r="71" spans="1:9">
      <c r="A71" s="1">
        <v>516</v>
      </c>
      <c r="B71" s="1" t="s">
        <v>41</v>
      </c>
      <c r="C71" s="30">
        <v>0</v>
      </c>
      <c r="D71" s="3">
        <v>0</v>
      </c>
      <c r="E71" s="30">
        <v>0</v>
      </c>
      <c r="F71" s="3">
        <v>0</v>
      </c>
      <c r="G71" s="18">
        <f t="shared" si="4"/>
        <v>0</v>
      </c>
      <c r="H71" s="19" t="str">
        <f t="shared" si="2"/>
        <v/>
      </c>
      <c r="I71" s="23" t="str">
        <f t="shared" si="3"/>
        <v>N/A</v>
      </c>
    </row>
    <row r="72" spans="1:9">
      <c r="A72" s="1">
        <v>517</v>
      </c>
      <c r="B72" s="1" t="s">
        <v>42</v>
      </c>
      <c r="C72" s="30">
        <v>28253</v>
      </c>
      <c r="D72" s="3">
        <v>14616</v>
      </c>
      <c r="E72" s="30">
        <v>3249</v>
      </c>
      <c r="F72" s="3">
        <v>1681</v>
      </c>
      <c r="G72" s="18">
        <f t="shared" si="4"/>
        <v>-13637</v>
      </c>
      <c r="H72" s="19">
        <f t="shared" si="2"/>
        <v>-0.48261003385657131</v>
      </c>
      <c r="I72" s="23">
        <f t="shared" si="3"/>
        <v>0.11501094690749863</v>
      </c>
    </row>
    <row r="73" spans="1:9">
      <c r="A73" s="1">
        <v>518</v>
      </c>
      <c r="B73" s="1" t="s">
        <v>43</v>
      </c>
      <c r="C73" s="30">
        <v>421</v>
      </c>
      <c r="D73" s="3">
        <v>2557</v>
      </c>
      <c r="E73" s="30">
        <v>48</v>
      </c>
      <c r="F73" s="3">
        <v>294</v>
      </c>
      <c r="G73" s="18">
        <f t="shared" si="4"/>
        <v>2136</v>
      </c>
      <c r="H73" s="19">
        <f t="shared" si="2"/>
        <v>5.125</v>
      </c>
      <c r="I73" s="23">
        <f t="shared" si="3"/>
        <v>0.11497849041845913</v>
      </c>
    </row>
    <row r="74" spans="1:9">
      <c r="A74" s="1">
        <v>519</v>
      </c>
      <c r="B74" s="1" t="s">
        <v>44</v>
      </c>
      <c r="C74" s="30">
        <v>0</v>
      </c>
      <c r="D74" s="3">
        <v>0</v>
      </c>
      <c r="E74" s="30">
        <v>0</v>
      </c>
      <c r="F74" s="3">
        <v>0</v>
      </c>
      <c r="G74" s="18">
        <f t="shared" si="4"/>
        <v>0</v>
      </c>
      <c r="H74" s="19" t="str">
        <f t="shared" si="2"/>
        <v/>
      </c>
      <c r="I74" s="23" t="str">
        <f t="shared" si="3"/>
        <v>N/A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422</v>
      </c>
      <c r="D76" s="3">
        <v>162</v>
      </c>
      <c r="E76" s="30">
        <v>49</v>
      </c>
      <c r="F76" s="3">
        <v>19</v>
      </c>
      <c r="G76" s="18">
        <f t="shared" si="4"/>
        <v>-260</v>
      </c>
      <c r="H76" s="19">
        <f t="shared" si="2"/>
        <v>-0.61224489795918369</v>
      </c>
      <c r="I76" s="23">
        <f t="shared" si="3"/>
        <v>0.11728395061728394</v>
      </c>
    </row>
    <row r="77" spans="1:9">
      <c r="A77" s="1">
        <v>522</v>
      </c>
      <c r="B77" s="1" t="s">
        <v>22</v>
      </c>
      <c r="C77" s="30">
        <v>75377358</v>
      </c>
      <c r="D77" s="3">
        <v>86872966</v>
      </c>
      <c r="E77" s="30">
        <v>8668395</v>
      </c>
      <c r="F77" s="3">
        <v>9990392</v>
      </c>
      <c r="G77" s="18">
        <f t="shared" si="4"/>
        <v>11495608</v>
      </c>
      <c r="H77" s="19">
        <f t="shared" si="2"/>
        <v>0.15250770182946205</v>
      </c>
      <c r="I77" s="23">
        <f t="shared" si="3"/>
        <v>0.11500001047506539</v>
      </c>
    </row>
    <row r="78" spans="1:9">
      <c r="A78" s="1">
        <v>523</v>
      </c>
      <c r="B78" s="1" t="s">
        <v>21</v>
      </c>
      <c r="C78" s="30">
        <v>0</v>
      </c>
      <c r="D78" s="3">
        <v>0</v>
      </c>
      <c r="E78" s="30">
        <v>0</v>
      </c>
      <c r="F78" s="3">
        <v>0</v>
      </c>
      <c r="G78" s="18">
        <f t="shared" si="4"/>
        <v>0</v>
      </c>
      <c r="H78" s="19" t="str">
        <f t="shared" si="2"/>
        <v/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>
        <v>2928</v>
      </c>
      <c r="D79" s="3">
        <v>172</v>
      </c>
      <c r="E79" s="30">
        <v>337</v>
      </c>
      <c r="F79" s="3">
        <v>20</v>
      </c>
      <c r="G79" s="18">
        <f t="shared" si="4"/>
        <v>-2756</v>
      </c>
      <c r="H79" s="19">
        <f t="shared" si="2"/>
        <v>-0.94065281899109787</v>
      </c>
      <c r="I79" s="23">
        <f t="shared" si="3"/>
        <v>0.11627906976744186</v>
      </c>
    </row>
    <row r="80" spans="1:9">
      <c r="A80" s="1">
        <v>525</v>
      </c>
      <c r="B80" s="1" t="s">
        <v>46</v>
      </c>
      <c r="C80" s="30">
        <v>58722</v>
      </c>
      <c r="D80" s="3">
        <v>42866</v>
      </c>
      <c r="E80" s="30">
        <v>6753</v>
      </c>
      <c r="F80" s="3">
        <v>4930</v>
      </c>
      <c r="G80" s="18">
        <f t="shared" si="4"/>
        <v>-15856</v>
      </c>
      <c r="H80" s="19">
        <f t="shared" si="2"/>
        <v>-0.26995409447652896</v>
      </c>
      <c r="I80" s="23">
        <f t="shared" si="3"/>
        <v>0.11500956468996408</v>
      </c>
    </row>
    <row r="81" spans="1:9">
      <c r="A81" s="1">
        <v>526</v>
      </c>
      <c r="B81" s="1" t="s">
        <v>47</v>
      </c>
      <c r="C81" s="30">
        <v>0</v>
      </c>
      <c r="D81" s="3">
        <v>0</v>
      </c>
      <c r="E81" s="30">
        <v>0</v>
      </c>
      <c r="F81" s="3">
        <v>0</v>
      </c>
      <c r="G81" s="18">
        <f t="shared" si="4"/>
        <v>0</v>
      </c>
      <c r="H81" s="19" t="str">
        <f t="shared" si="2"/>
        <v/>
      </c>
      <c r="I81" s="23" t="str">
        <f t="shared" si="3"/>
        <v>N/A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4"/>
        <v>0</v>
      </c>
      <c r="H82" s="19" t="str">
        <f t="shared" si="2"/>
        <v/>
      </c>
      <c r="I82" s="23" t="str">
        <f t="shared" si="3"/>
        <v>N/A</v>
      </c>
    </row>
    <row r="83" spans="1:9">
      <c r="A83" s="1">
        <v>528</v>
      </c>
      <c r="B83" s="1" t="s">
        <v>49</v>
      </c>
      <c r="C83" s="30">
        <v>15812</v>
      </c>
      <c r="D83" s="3">
        <v>0</v>
      </c>
      <c r="E83" s="30">
        <v>1818</v>
      </c>
      <c r="F83" s="3">
        <v>0</v>
      </c>
      <c r="G83" s="18">
        <f t="shared" si="4"/>
        <v>-15812</v>
      </c>
      <c r="H83" s="19">
        <f t="shared" si="2"/>
        <v>-1</v>
      </c>
      <c r="I83" s="23" t="str">
        <f t="shared" si="3"/>
        <v>N/A</v>
      </c>
    </row>
    <row r="84" spans="1:9">
      <c r="A84" s="1">
        <v>529</v>
      </c>
      <c r="B84" s="1" t="s">
        <v>50</v>
      </c>
      <c r="C84" s="30">
        <v>4712853</v>
      </c>
      <c r="D84" s="3">
        <v>0</v>
      </c>
      <c r="E84" s="30">
        <v>541979</v>
      </c>
      <c r="F84" s="3">
        <v>0</v>
      </c>
      <c r="G84" s="18">
        <f t="shared" si="4"/>
        <v>-4712853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153142</v>
      </c>
      <c r="D85" s="3">
        <v>153142</v>
      </c>
      <c r="E85" s="30">
        <v>17610</v>
      </c>
      <c r="F85" s="3">
        <v>17610</v>
      </c>
      <c r="G85" s="18">
        <f t="shared" si="4"/>
        <v>0</v>
      </c>
      <c r="H85" s="19">
        <f t="shared" si="2"/>
        <v>0</v>
      </c>
      <c r="I85" s="23">
        <f t="shared" si="3"/>
        <v>0.11499131524989879</v>
      </c>
    </row>
    <row r="86" spans="1:9">
      <c r="A86" s="29">
        <v>531</v>
      </c>
      <c r="B86" s="29" t="s">
        <v>52</v>
      </c>
      <c r="C86" s="31">
        <v>0</v>
      </c>
      <c r="D86" s="4">
        <v>0</v>
      </c>
      <c r="E86" s="31">
        <v>0</v>
      </c>
      <c r="F86" s="4">
        <v>0</v>
      </c>
      <c r="G86" s="27">
        <f t="shared" si="4"/>
        <v>0</v>
      </c>
      <c r="H86" s="24" t="str">
        <f t="shared" si="2"/>
        <v/>
      </c>
      <c r="I86" s="25" t="str">
        <f t="shared" si="3"/>
        <v>N/A</v>
      </c>
    </row>
    <row r="87" spans="1:9">
      <c r="A87" s="8" t="s">
        <v>19</v>
      </c>
      <c r="B87" s="8" t="s">
        <v>26</v>
      </c>
      <c r="C87" s="16">
        <f>SUM(C56:C85)</f>
        <v>82110867</v>
      </c>
      <c r="D87" s="16">
        <f>SUM(D56:D85)</f>
        <v>87986535</v>
      </c>
      <c r="E87" s="16">
        <f>SUM(E56:E85)</f>
        <v>9442747</v>
      </c>
      <c r="F87" s="16">
        <f>SUM(F56:F85)</f>
        <v>10118451</v>
      </c>
      <c r="G87" s="16">
        <f>SUM(G56:G86)</f>
        <v>5875668</v>
      </c>
      <c r="H87" s="20">
        <f t="shared" si="2"/>
        <v>7.1557990487302048E-2</v>
      </c>
      <c r="I87" s="26">
        <f t="shared" si="3"/>
        <v>0.11499999403317791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"SHERIDAN COUNTY "&amp;D3</f>
        <v>SHERIDAN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219267477</v>
      </c>
      <c r="D6" s="18">
        <f>D25</f>
        <v>217242704</v>
      </c>
      <c r="E6" s="30">
        <f>E25</f>
        <v>20830709</v>
      </c>
      <c r="F6" s="18">
        <f>F25</f>
        <v>20638241</v>
      </c>
      <c r="G6" s="18">
        <f t="shared" ref="G6:G11" si="0">D6-C6</f>
        <v>-2024773</v>
      </c>
      <c r="H6" s="19">
        <f>IF(E6=0,"",F6/E6-1)</f>
        <v>-9.2396278974470336E-3</v>
      </c>
      <c r="I6" s="23">
        <f>IF(D6=0,"N/A",F6/D6)</f>
        <v>9.5000847531339874E-2</v>
      </c>
    </row>
    <row r="7" spans="1:10">
      <c r="A7" s="1" t="s">
        <v>14</v>
      </c>
      <c r="B7" s="37" t="s">
        <v>70</v>
      </c>
      <c r="C7" s="30">
        <f>C42</f>
        <v>3423488232</v>
      </c>
      <c r="D7" s="18">
        <f>D42</f>
        <v>3528289898</v>
      </c>
      <c r="E7" s="30">
        <f>E42</f>
        <v>325231868</v>
      </c>
      <c r="F7" s="18">
        <f>F42</f>
        <v>335188096</v>
      </c>
      <c r="G7" s="18">
        <f t="shared" si="0"/>
        <v>104801666</v>
      </c>
      <c r="H7" s="19">
        <f t="shared" ref="H7:H14" si="1">IF(E7=0,"",F7/E7-1)</f>
        <v>3.0612707362366987E-2</v>
      </c>
      <c r="I7" s="23">
        <f>IF(D7=0,"N/A",F7/D7)</f>
        <v>9.5000157495561885E-2</v>
      </c>
    </row>
    <row r="8" spans="1:10">
      <c r="A8" s="1" t="s">
        <v>17</v>
      </c>
      <c r="B8" s="37" t="s">
        <v>71</v>
      </c>
      <c r="C8" s="30">
        <f>C49</f>
        <v>126113464</v>
      </c>
      <c r="D8" s="18">
        <f>D49</f>
        <v>116667534</v>
      </c>
      <c r="E8" s="30">
        <f>E49</f>
        <v>11980785</v>
      </c>
      <c r="F8" s="18">
        <f>F49</f>
        <v>11083398</v>
      </c>
      <c r="G8" s="18">
        <f t="shared" si="0"/>
        <v>-9445930</v>
      </c>
      <c r="H8" s="19">
        <f t="shared" si="1"/>
        <v>-7.4902187127137365E-2</v>
      </c>
      <c r="I8" s="23">
        <f>IF(D8=0,"N/A",F8/D8)</f>
        <v>9.4999848029701225E-2</v>
      </c>
    </row>
    <row r="9" spans="1:10">
      <c r="A9" s="1" t="s">
        <v>19</v>
      </c>
      <c r="B9" s="37" t="s">
        <v>20</v>
      </c>
      <c r="C9" s="30">
        <f>C87</f>
        <v>121215817</v>
      </c>
      <c r="D9" s="18">
        <f>D87</f>
        <v>81582668</v>
      </c>
      <c r="E9" s="30">
        <f>E87</f>
        <v>13939816</v>
      </c>
      <c r="F9" s="18">
        <f>F87</f>
        <v>9382006</v>
      </c>
      <c r="G9" s="18">
        <f t="shared" si="0"/>
        <v>-39633149</v>
      </c>
      <c r="H9" s="19">
        <f t="shared" si="1"/>
        <v>-0.32696342620304308</v>
      </c>
      <c r="I9" s="23">
        <f>IF(D9=0,"N/A",F9/D9)</f>
        <v>0.11499998994884551</v>
      </c>
    </row>
    <row r="10" spans="1:10">
      <c r="B10" s="1" t="s">
        <v>23</v>
      </c>
      <c r="C10" s="30">
        <f>'MINERAL VALUE DETAIL'!V48</f>
        <v>4458254</v>
      </c>
      <c r="D10" s="310">
        <f>'STATE ASSESSED'!C21</f>
        <v>2698744</v>
      </c>
      <c r="E10" s="30">
        <f>C10</f>
        <v>4458254</v>
      </c>
      <c r="F10" s="310">
        <f>D10</f>
        <v>2698744</v>
      </c>
      <c r="G10" s="18">
        <f t="shared" si="0"/>
        <v>-1759510</v>
      </c>
      <c r="H10" s="19">
        <f t="shared" si="1"/>
        <v>-0.39466347139485547</v>
      </c>
      <c r="I10" s="23">
        <f>IF(D10=0,"N/A",F10/D10)</f>
        <v>1</v>
      </c>
    </row>
    <row r="11" spans="1:10">
      <c r="B11" s="1" t="s">
        <v>66</v>
      </c>
      <c r="C11" s="311">
        <f>'STATE ASSESSED'!E21</f>
        <v>224187687</v>
      </c>
      <c r="D11" s="310">
        <f>'STATE ASSESSED'!F21</f>
        <v>216262344</v>
      </c>
      <c r="E11" s="30">
        <f>'STATE ASSESSED'!H21</f>
        <v>25307976</v>
      </c>
      <c r="F11" s="310">
        <f>'STATE ASSESSED'!I21</f>
        <v>24454804</v>
      </c>
      <c r="G11" s="18">
        <f t="shared" si="0"/>
        <v>-7925343</v>
      </c>
      <c r="H11" s="19">
        <f>IF(E11=0,"",F11/E11-1)</f>
        <v>-3.3711585628182994E-2</v>
      </c>
      <c r="I11" s="23">
        <f>F11/D11</f>
        <v>0.11307934403966323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3890084990</v>
      </c>
      <c r="D13" s="16">
        <f>SUM(D6:D9)</f>
        <v>3943782804</v>
      </c>
      <c r="E13" s="16">
        <f>SUM(E6:E9)</f>
        <v>371983178</v>
      </c>
      <c r="F13" s="16">
        <f>SUM(F6:F9)</f>
        <v>376291741</v>
      </c>
      <c r="G13" s="16">
        <f>SUM(G6:G9)</f>
        <v>53697814</v>
      </c>
      <c r="H13" s="20">
        <f t="shared" si="1"/>
        <v>1.1582682376029441E-2</v>
      </c>
      <c r="I13" s="22"/>
    </row>
    <row r="14" spans="1:10">
      <c r="B14" s="13" t="s">
        <v>74</v>
      </c>
      <c r="C14" s="17">
        <f>SUM(C10:C11)</f>
        <v>228645941</v>
      </c>
      <c r="D14" s="17">
        <f>SUM(D10:D11)</f>
        <v>218961088</v>
      </c>
      <c r="E14" s="17">
        <f>SUM(E10:E11)</f>
        <v>29766230</v>
      </c>
      <c r="F14" s="17">
        <f>SUM(F10:F11)</f>
        <v>27153548</v>
      </c>
      <c r="G14" s="17">
        <f>SUM(G10:G11)</f>
        <v>-9684853</v>
      </c>
      <c r="H14" s="21">
        <f t="shared" si="1"/>
        <v>-8.777335927324359E-2</v>
      </c>
      <c r="I14" s="22"/>
    </row>
    <row r="15" spans="1:10">
      <c r="B15" s="8" t="s">
        <v>72</v>
      </c>
      <c r="C15" s="16">
        <f>SUM(C13:C14)</f>
        <v>4118730931</v>
      </c>
      <c r="D15" s="16">
        <f>SUM(D13:D14)</f>
        <v>4162743892</v>
      </c>
      <c r="E15" s="16">
        <f>SUM(E13:E14)</f>
        <v>401749408</v>
      </c>
      <c r="F15" s="16">
        <f>SUM(F13:F14)</f>
        <v>403445289</v>
      </c>
      <c r="G15" s="16">
        <f>SUM(G13:G14)</f>
        <v>44012961</v>
      </c>
      <c r="H15" s="20">
        <f>IF(E15=0,"",F15/E15-1)</f>
        <v>4.2212408188539996E-3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129261174</v>
      </c>
      <c r="D22" s="3">
        <v>120779705</v>
      </c>
      <c r="E22" s="30">
        <v>12279835</v>
      </c>
      <c r="F22" s="3">
        <v>11474218</v>
      </c>
      <c r="G22" s="18">
        <f>D22-C22</f>
        <v>-8481469</v>
      </c>
      <c r="H22" s="19">
        <f>IF(E22=0,"",F22/E22-1)</f>
        <v>-6.5604871726696601E-2</v>
      </c>
      <c r="I22" s="23">
        <f>IF(D22=0,"N/A",F22/D22)</f>
        <v>9.5001209019346416E-2</v>
      </c>
    </row>
    <row r="23" spans="1:9">
      <c r="A23" s="1">
        <v>120</v>
      </c>
      <c r="B23" s="37" t="s">
        <v>76</v>
      </c>
      <c r="C23" s="30">
        <v>9574506</v>
      </c>
      <c r="D23" s="3">
        <v>8959117</v>
      </c>
      <c r="E23" s="30">
        <v>909578</v>
      </c>
      <c r="F23" s="3">
        <v>851132</v>
      </c>
      <c r="G23" s="18">
        <f>D23-C23</f>
        <v>-615389</v>
      </c>
      <c r="H23" s="19">
        <f>IF(E23=0,"",F23/E23-1)</f>
        <v>-6.4256171543287111E-2</v>
      </c>
      <c r="I23" s="23">
        <f>IF(D23=0,"N/A",F23/D23)</f>
        <v>9.50017730541972E-2</v>
      </c>
    </row>
    <row r="24" spans="1:9">
      <c r="A24" s="29">
        <v>130</v>
      </c>
      <c r="B24" s="38" t="s">
        <v>77</v>
      </c>
      <c r="C24" s="31">
        <v>80431797</v>
      </c>
      <c r="D24" s="4">
        <v>87503882</v>
      </c>
      <c r="E24" s="31">
        <v>7641296</v>
      </c>
      <c r="F24" s="4">
        <v>8312891</v>
      </c>
      <c r="G24" s="27">
        <f>D24-C24</f>
        <v>7072085</v>
      </c>
      <c r="H24" s="24">
        <f>IF(E24=0,"",F24/E24-1)</f>
        <v>8.7890195589858111E-2</v>
      </c>
      <c r="I24" s="25">
        <f>IF(D24=0,"N/A",F24/D24)</f>
        <v>9.5000253817310643E-2</v>
      </c>
    </row>
    <row r="25" spans="1:9">
      <c r="A25" s="8" t="s">
        <v>15</v>
      </c>
      <c r="B25" s="8" t="s">
        <v>16</v>
      </c>
      <c r="C25" s="16">
        <f>SUM(C22:C24)</f>
        <v>219267477</v>
      </c>
      <c r="D25" s="16">
        <f>SUM(D22:D24)</f>
        <v>217242704</v>
      </c>
      <c r="E25" s="16">
        <f>SUM(E22:E24)</f>
        <v>20830709</v>
      </c>
      <c r="F25" s="16">
        <f>SUM(F22:F24)</f>
        <v>20638241</v>
      </c>
      <c r="G25" s="16">
        <f>SUM(G22:G24)</f>
        <v>-2024773</v>
      </c>
      <c r="H25" s="20">
        <f>IF(E25=0,"",F25/E25-1)</f>
        <v>-9.2396278974470336E-3</v>
      </c>
      <c r="I25" s="26">
        <f>IF(D25=0,"N/A",F25/D25)</f>
        <v>9.5000847531339874E-2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62629.61</v>
      </c>
      <c r="D29" s="3">
        <v>61968.51</v>
      </c>
      <c r="E29" s="32">
        <v>1171.5052257130264</v>
      </c>
      <c r="F29" s="39">
        <f>IF(D29&lt;&gt;0,D22/D29,0)</f>
        <v>1949.0496866876417</v>
      </c>
      <c r="G29" s="18">
        <f>D29-C29</f>
        <v>-661.09999999999854</v>
      </c>
      <c r="H29" s="28">
        <f>F29-E29</f>
        <v>777.54446097461528</v>
      </c>
      <c r="I29" s="2"/>
    </row>
    <row r="30" spans="1:9">
      <c r="A30" s="1">
        <v>120</v>
      </c>
      <c r="B30" s="37" t="s">
        <v>76</v>
      </c>
      <c r="C30" s="30">
        <v>26068.428599999999</v>
      </c>
      <c r="D30" s="3">
        <v>26810.338599999999</v>
      </c>
      <c r="E30" s="32">
        <v>283.35782524271843</v>
      </c>
      <c r="F30" s="39">
        <f>IF(D30&lt;&gt;0,D23/D30,0)</f>
        <v>334.1664994861348</v>
      </c>
      <c r="G30" s="18">
        <f>D30-C30</f>
        <v>741.90999999999985</v>
      </c>
      <c r="H30" s="28">
        <f>F30-E30</f>
        <v>50.808674243416363</v>
      </c>
      <c r="I30" s="2"/>
    </row>
    <row r="31" spans="1:9">
      <c r="A31" s="1">
        <v>130</v>
      </c>
      <c r="B31" s="37" t="s">
        <v>77</v>
      </c>
      <c r="C31" s="30">
        <v>907409.19449999998</v>
      </c>
      <c r="D31" s="3">
        <v>918458.18449999997</v>
      </c>
      <c r="E31" s="32">
        <v>68.906278575495691</v>
      </c>
      <c r="F31" s="39">
        <f>IF(D31&lt;&gt;0,D24/D31,0)</f>
        <v>95.272581241830068</v>
      </c>
      <c r="G31" s="18">
        <f>D31-C31</f>
        <v>11048.989999999991</v>
      </c>
      <c r="H31" s="28">
        <f>F31-E31</f>
        <v>26.366302666334377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837089970</v>
      </c>
      <c r="D38" s="3">
        <v>848695618</v>
      </c>
      <c r="E38" s="30">
        <v>79523972</v>
      </c>
      <c r="F38" s="3">
        <v>80626531</v>
      </c>
      <c r="G38" s="18">
        <f>D38-C38</f>
        <v>11605648</v>
      </c>
      <c r="H38" s="19">
        <f>IF(E38=0,"",F38/E38-1)</f>
        <v>1.3864486044535163E-2</v>
      </c>
      <c r="I38" s="23">
        <f>IF(D38=0,"N/A",F38/D38)</f>
        <v>9.5000527032295806E-2</v>
      </c>
    </row>
    <row r="39" spans="1:9">
      <c r="A39" s="1">
        <v>300</v>
      </c>
      <c r="B39" s="37" t="s">
        <v>64</v>
      </c>
      <c r="C39" s="30">
        <v>2056215258</v>
      </c>
      <c r="D39" s="3">
        <v>2126967214</v>
      </c>
      <c r="E39" s="30">
        <v>195340436</v>
      </c>
      <c r="F39" s="3">
        <v>202061901</v>
      </c>
      <c r="G39" s="18">
        <f>D39-C39</f>
        <v>70751956</v>
      </c>
      <c r="H39" s="19">
        <f>IF(E39=0,"",F39/E39-1)</f>
        <v>3.4408979203875534E-2</v>
      </c>
      <c r="I39" s="23">
        <f>IF(D39=0,"N/A",F39/D39)</f>
        <v>9.5000007367297384E-2</v>
      </c>
    </row>
    <row r="40" spans="1:9">
      <c r="A40" s="1">
        <v>400</v>
      </c>
      <c r="B40" s="37" t="s">
        <v>62</v>
      </c>
      <c r="C40" s="30">
        <v>149379194</v>
      </c>
      <c r="D40" s="3">
        <v>153850265</v>
      </c>
      <c r="E40" s="30">
        <v>14191082</v>
      </c>
      <c r="F40" s="3">
        <v>14615852</v>
      </c>
      <c r="G40" s="18">
        <f>D40-C40</f>
        <v>4471071</v>
      </c>
      <c r="H40" s="19">
        <f>IF(E40=0,"",F40/E40-1)</f>
        <v>2.9932178532968701E-2</v>
      </c>
      <c r="I40" s="23">
        <f>IF(D40=0,"N/A",F40/D40)</f>
        <v>9.5000499349156137E-2</v>
      </c>
    </row>
    <row r="41" spans="1:9">
      <c r="A41" s="29">
        <v>500</v>
      </c>
      <c r="B41" s="38" t="s">
        <v>63</v>
      </c>
      <c r="C41" s="31">
        <v>380803810</v>
      </c>
      <c r="D41" s="4">
        <v>398776801</v>
      </c>
      <c r="E41" s="31">
        <v>36176378</v>
      </c>
      <c r="F41" s="4">
        <v>37883812</v>
      </c>
      <c r="G41" s="27">
        <f>D41-C41</f>
        <v>17972991</v>
      </c>
      <c r="H41" s="24">
        <f>IF(E41=0,"",F41/E41-1)</f>
        <v>4.7197483396485884E-2</v>
      </c>
      <c r="I41" s="25">
        <f>IF(D41=0,"N/A",F41/D41)</f>
        <v>9.5000039884466606E-2</v>
      </c>
    </row>
    <row r="42" spans="1:9">
      <c r="A42" s="8" t="s">
        <v>14</v>
      </c>
      <c r="B42" s="8" t="s">
        <v>69</v>
      </c>
      <c r="C42" s="16">
        <f>SUM(C38:C41)</f>
        <v>3423488232</v>
      </c>
      <c r="D42" s="16">
        <f>SUM(D38:D41)</f>
        <v>3528289898</v>
      </c>
      <c r="E42" s="16">
        <f>SUM(E38:E41)</f>
        <v>325231868</v>
      </c>
      <c r="F42" s="16">
        <f>SUM(F38:F41)</f>
        <v>335188096</v>
      </c>
      <c r="G42" s="16">
        <f>SUM(G38:G41)</f>
        <v>104801666</v>
      </c>
      <c r="H42" s="20">
        <f>IF(E42=0,"",F42/E42-1)</f>
        <v>3.0612707362366987E-2</v>
      </c>
      <c r="I42" s="26">
        <f>IF(D42=0,"N/A",F42/D42)</f>
        <v>9.5000157495561885E-2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16839511</v>
      </c>
      <c r="D47" s="3">
        <v>16533924</v>
      </c>
      <c r="E47" s="30">
        <v>1599762</v>
      </c>
      <c r="F47" s="3">
        <v>1570718</v>
      </c>
      <c r="G47" s="18">
        <f>D47-C47</f>
        <v>-305587</v>
      </c>
      <c r="H47" s="19">
        <f>IF(E47=0,"",F47/E47-1)</f>
        <v>-1.8155200586087217E-2</v>
      </c>
      <c r="I47" s="23">
        <f>IF(D47=0,"N/A",F47/D47)</f>
        <v>9.4999710897425191E-2</v>
      </c>
    </row>
    <row r="48" spans="1:9">
      <c r="A48" s="29">
        <v>730</v>
      </c>
      <c r="B48" s="38" t="s">
        <v>67</v>
      </c>
      <c r="C48" s="31">
        <v>109273953</v>
      </c>
      <c r="D48" s="4">
        <v>100133610</v>
      </c>
      <c r="E48" s="31">
        <v>10381023</v>
      </c>
      <c r="F48" s="4">
        <v>9512680</v>
      </c>
      <c r="G48" s="27">
        <f>D48-C48</f>
        <v>-9140343</v>
      </c>
      <c r="H48" s="24">
        <f>IF(E48=0,"",F48/E48-1)</f>
        <v>-8.3647151152636878E-2</v>
      </c>
      <c r="I48" s="25">
        <f>IF(D48=0,"N/A",F48/D48)</f>
        <v>9.4999870672794084E-2</v>
      </c>
    </row>
    <row r="49" spans="1:9">
      <c r="A49" s="8" t="s">
        <v>17</v>
      </c>
      <c r="B49" s="8" t="s">
        <v>68</v>
      </c>
      <c r="C49" s="16">
        <f>SUM(C47:C48)</f>
        <v>126113464</v>
      </c>
      <c r="D49" s="16">
        <f>SUM(D47:D48)</f>
        <v>116667534</v>
      </c>
      <c r="E49" s="16">
        <f>SUM(E47:E48)</f>
        <v>11980785</v>
      </c>
      <c r="F49" s="16">
        <f>SUM(F47:F48)</f>
        <v>11083398</v>
      </c>
      <c r="G49" s="16">
        <f>SUM(G47:G48)</f>
        <v>-9445930</v>
      </c>
      <c r="H49" s="20">
        <f>IF(E49=0,"",F49/E49-1)</f>
        <v>-7.4902187127137365E-2</v>
      </c>
      <c r="I49" s="26">
        <f>IF(D49=0,"N/A",F49/D49)</f>
        <v>9.4999848029701225E-2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1532</v>
      </c>
      <c r="D56" s="3">
        <v>1517</v>
      </c>
      <c r="E56" s="30">
        <v>176</v>
      </c>
      <c r="F56" s="3">
        <v>174</v>
      </c>
      <c r="G56" s="18">
        <f>D56-C56</f>
        <v>-15</v>
      </c>
      <c r="H56" s="19">
        <f t="shared" ref="H56:H87" si="2">IF(E56=0,"",F56/E56-1)</f>
        <v>-1.1363636363636354E-2</v>
      </c>
      <c r="I56" s="23">
        <f t="shared" ref="I56:I87" si="3">IF(D56=0,"N/A",F56/D56)</f>
        <v>0.11470006591957811</v>
      </c>
    </row>
    <row r="57" spans="1:9">
      <c r="A57" s="1">
        <v>502</v>
      </c>
      <c r="B57" s="1" t="s">
        <v>28</v>
      </c>
      <c r="C57" s="30">
        <v>0</v>
      </c>
      <c r="D57" s="3">
        <v>0</v>
      </c>
      <c r="E57" s="30">
        <v>0</v>
      </c>
      <c r="F57" s="3">
        <v>0</v>
      </c>
      <c r="G57" s="18">
        <f t="shared" ref="G57:G86" si="4">D57-C57</f>
        <v>0</v>
      </c>
      <c r="H57" s="19" t="str">
        <f t="shared" si="2"/>
        <v/>
      </c>
      <c r="I57" s="23" t="str">
        <f t="shared" si="3"/>
        <v>N/A</v>
      </c>
    </row>
    <row r="58" spans="1:9">
      <c r="A58" s="1">
        <v>503</v>
      </c>
      <c r="B58" s="1" t="s">
        <v>29</v>
      </c>
      <c r="C58" s="30">
        <v>284</v>
      </c>
      <c r="D58" s="3">
        <v>284</v>
      </c>
      <c r="E58" s="30">
        <v>33</v>
      </c>
      <c r="F58" s="3">
        <v>33</v>
      </c>
      <c r="G58" s="18">
        <f t="shared" si="4"/>
        <v>0</v>
      </c>
      <c r="H58" s="19">
        <f t="shared" si="2"/>
        <v>0</v>
      </c>
      <c r="I58" s="23">
        <f t="shared" si="3"/>
        <v>0.11619718309859155</v>
      </c>
    </row>
    <row r="59" spans="1:9">
      <c r="A59" s="1">
        <v>504</v>
      </c>
      <c r="B59" s="1" t="s">
        <v>30</v>
      </c>
      <c r="C59" s="30">
        <v>695902</v>
      </c>
      <c r="D59" s="3">
        <v>683452</v>
      </c>
      <c r="E59" s="30">
        <v>80029</v>
      </c>
      <c r="F59" s="3">
        <v>78597</v>
      </c>
      <c r="G59" s="18">
        <f t="shared" si="4"/>
        <v>-12450</v>
      </c>
      <c r="H59" s="19">
        <f t="shared" si="2"/>
        <v>-1.7893513601319522E-2</v>
      </c>
      <c r="I59" s="23">
        <f t="shared" si="3"/>
        <v>0.11500002926321087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0</v>
      </c>
      <c r="D62" s="3">
        <v>0</v>
      </c>
      <c r="E62" s="30">
        <v>0</v>
      </c>
      <c r="F62" s="3">
        <v>0</v>
      </c>
      <c r="G62" s="18">
        <f t="shared" si="4"/>
        <v>0</v>
      </c>
      <c r="H62" s="19" t="str">
        <f t="shared" si="2"/>
        <v/>
      </c>
      <c r="I62" s="23" t="str">
        <f t="shared" si="3"/>
        <v>N/A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481822</v>
      </c>
      <c r="D64" s="3">
        <v>443556</v>
      </c>
      <c r="E64" s="30">
        <v>55410</v>
      </c>
      <c r="F64" s="3">
        <v>51009</v>
      </c>
      <c r="G64" s="18">
        <f t="shared" si="4"/>
        <v>-38266</v>
      </c>
      <c r="H64" s="19">
        <f t="shared" si="2"/>
        <v>-7.942609637249598E-2</v>
      </c>
      <c r="I64" s="23">
        <f t="shared" si="3"/>
        <v>0.11500013527040553</v>
      </c>
    </row>
    <row r="65" spans="1:9">
      <c r="A65" s="1">
        <v>510</v>
      </c>
      <c r="B65" s="1" t="s">
        <v>35</v>
      </c>
      <c r="C65" s="30">
        <v>0</v>
      </c>
      <c r="D65" s="3">
        <v>0</v>
      </c>
      <c r="E65" s="30">
        <v>0</v>
      </c>
      <c r="F65" s="3">
        <v>0</v>
      </c>
      <c r="G65" s="18">
        <f t="shared" si="4"/>
        <v>0</v>
      </c>
      <c r="H65" s="19" t="str">
        <f t="shared" si="2"/>
        <v/>
      </c>
      <c r="I65" s="23" t="str">
        <f t="shared" si="3"/>
        <v>N/A</v>
      </c>
    </row>
    <row r="66" spans="1:9">
      <c r="A66" s="1">
        <v>511</v>
      </c>
      <c r="B66" s="1" t="s">
        <v>36</v>
      </c>
      <c r="C66" s="30">
        <v>0</v>
      </c>
      <c r="D66" s="3">
        <v>417954</v>
      </c>
      <c r="E66" s="30">
        <v>0</v>
      </c>
      <c r="F66" s="3">
        <v>48065</v>
      </c>
      <c r="G66" s="18">
        <f t="shared" si="4"/>
        <v>417954</v>
      </c>
      <c r="H66" s="19" t="str">
        <f t="shared" si="2"/>
        <v/>
      </c>
      <c r="I66" s="23">
        <f t="shared" si="3"/>
        <v>0.11500069385626169</v>
      </c>
    </row>
    <row r="67" spans="1:9">
      <c r="A67" s="1">
        <v>512</v>
      </c>
      <c r="B67" s="1" t="s">
        <v>37</v>
      </c>
      <c r="C67" s="30">
        <v>531</v>
      </c>
      <c r="D67" s="3">
        <v>876</v>
      </c>
      <c r="E67" s="30">
        <v>61</v>
      </c>
      <c r="F67" s="3">
        <v>101</v>
      </c>
      <c r="G67" s="18">
        <f t="shared" si="4"/>
        <v>345</v>
      </c>
      <c r="H67" s="19">
        <f t="shared" si="2"/>
        <v>0.65573770491803285</v>
      </c>
      <c r="I67" s="23">
        <f t="shared" si="3"/>
        <v>0.11529680365296803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4"/>
        <v>0</v>
      </c>
      <c r="H68" s="19" t="str">
        <f t="shared" si="2"/>
        <v/>
      </c>
      <c r="I68" s="23" t="str">
        <f t="shared" si="3"/>
        <v>N/A</v>
      </c>
    </row>
    <row r="69" spans="1:9">
      <c r="A69" s="1">
        <v>514</v>
      </c>
      <c r="B69" s="1" t="s">
        <v>39</v>
      </c>
      <c r="C69" s="30">
        <v>0</v>
      </c>
      <c r="D69" s="3">
        <v>2698</v>
      </c>
      <c r="E69" s="30">
        <v>0</v>
      </c>
      <c r="F69" s="3">
        <v>310</v>
      </c>
      <c r="G69" s="18">
        <f t="shared" si="4"/>
        <v>2698</v>
      </c>
      <c r="H69" s="19" t="str">
        <f t="shared" si="2"/>
        <v/>
      </c>
      <c r="I69" s="23">
        <f t="shared" si="3"/>
        <v>0.11489992587101557</v>
      </c>
    </row>
    <row r="70" spans="1:9">
      <c r="A70" s="1">
        <v>515</v>
      </c>
      <c r="B70" s="1" t="s">
        <v>40</v>
      </c>
      <c r="C70" s="30">
        <v>7706392</v>
      </c>
      <c r="D70" s="3">
        <v>5064688</v>
      </c>
      <c r="E70" s="30">
        <v>886235</v>
      </c>
      <c r="F70" s="3">
        <v>582439</v>
      </c>
      <c r="G70" s="18">
        <f t="shared" si="4"/>
        <v>-2641704</v>
      </c>
      <c r="H70" s="19">
        <f t="shared" si="2"/>
        <v>-0.34279395419950687</v>
      </c>
      <c r="I70" s="23">
        <f t="shared" si="3"/>
        <v>0.11499997630653655</v>
      </c>
    </row>
    <row r="71" spans="1:9">
      <c r="A71" s="1">
        <v>516</v>
      </c>
      <c r="B71" s="1" t="s">
        <v>41</v>
      </c>
      <c r="C71" s="30">
        <v>858654</v>
      </c>
      <c r="D71" s="3">
        <v>978553</v>
      </c>
      <c r="E71" s="30">
        <v>98744</v>
      </c>
      <c r="F71" s="3">
        <v>112533</v>
      </c>
      <c r="G71" s="18">
        <f t="shared" si="4"/>
        <v>119899</v>
      </c>
      <c r="H71" s="19">
        <f t="shared" si="2"/>
        <v>0.13964392773231782</v>
      </c>
      <c r="I71" s="23">
        <f t="shared" si="3"/>
        <v>0.11499939195935223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4"/>
        <v>0</v>
      </c>
      <c r="H72" s="19" t="str">
        <f t="shared" si="2"/>
        <v/>
      </c>
      <c r="I72" s="23" t="str">
        <f t="shared" si="3"/>
        <v>N/A</v>
      </c>
    </row>
    <row r="73" spans="1:9">
      <c r="A73" s="1">
        <v>518</v>
      </c>
      <c r="B73" s="1" t="s">
        <v>43</v>
      </c>
      <c r="C73" s="30">
        <v>222</v>
      </c>
      <c r="D73" s="3">
        <v>55381</v>
      </c>
      <c r="E73" s="30">
        <v>26</v>
      </c>
      <c r="F73" s="3">
        <v>6369</v>
      </c>
      <c r="G73" s="18">
        <f t="shared" si="4"/>
        <v>55159</v>
      </c>
      <c r="H73" s="19">
        <f t="shared" si="2"/>
        <v>243.96153846153845</v>
      </c>
      <c r="I73" s="23">
        <f t="shared" si="3"/>
        <v>0.11500334049583792</v>
      </c>
    </row>
    <row r="74" spans="1:9">
      <c r="A74" s="1">
        <v>519</v>
      </c>
      <c r="B74" s="1" t="s">
        <v>44</v>
      </c>
      <c r="C74" s="30">
        <v>625374</v>
      </c>
      <c r="D74" s="3">
        <v>775250</v>
      </c>
      <c r="E74" s="30">
        <v>71918</v>
      </c>
      <c r="F74" s="3">
        <v>89154</v>
      </c>
      <c r="G74" s="18">
        <f t="shared" si="4"/>
        <v>149876</v>
      </c>
      <c r="H74" s="19">
        <f t="shared" si="2"/>
        <v>0.23966183709224387</v>
      </c>
      <c r="I74" s="23">
        <f t="shared" si="3"/>
        <v>0.11500032247662044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79213598</v>
      </c>
      <c r="D77" s="3">
        <v>52295823</v>
      </c>
      <c r="E77" s="30">
        <v>9109564</v>
      </c>
      <c r="F77" s="3">
        <v>6014020</v>
      </c>
      <c r="G77" s="18">
        <f t="shared" si="4"/>
        <v>-26917775</v>
      </c>
      <c r="H77" s="19">
        <f t="shared" si="2"/>
        <v>-0.33981253109369447</v>
      </c>
      <c r="I77" s="23">
        <f t="shared" si="3"/>
        <v>0.11500000678830506</v>
      </c>
    </row>
    <row r="78" spans="1:9">
      <c r="A78" s="1">
        <v>523</v>
      </c>
      <c r="B78" s="1" t="s">
        <v>21</v>
      </c>
      <c r="C78" s="30">
        <v>14346899</v>
      </c>
      <c r="D78" s="3">
        <v>11275217</v>
      </c>
      <c r="E78" s="30">
        <v>1649893</v>
      </c>
      <c r="F78" s="3">
        <v>1296650</v>
      </c>
      <c r="G78" s="18">
        <f t="shared" si="4"/>
        <v>-3071682</v>
      </c>
      <c r="H78" s="19">
        <f t="shared" si="2"/>
        <v>-0.21410055076298884</v>
      </c>
      <c r="I78" s="23">
        <f t="shared" si="3"/>
        <v>0.11500000399105401</v>
      </c>
    </row>
    <row r="79" spans="1:9">
      <c r="A79" s="1">
        <v>524</v>
      </c>
      <c r="B79" s="1" t="s">
        <v>45</v>
      </c>
      <c r="C79" s="30">
        <v>1702</v>
      </c>
      <c r="D79" s="3">
        <v>3835</v>
      </c>
      <c r="E79" s="30">
        <v>196</v>
      </c>
      <c r="F79" s="3">
        <v>441</v>
      </c>
      <c r="G79" s="18">
        <f t="shared" si="4"/>
        <v>2133</v>
      </c>
      <c r="H79" s="19">
        <f t="shared" si="2"/>
        <v>1.25</v>
      </c>
      <c r="I79" s="23">
        <f t="shared" si="3"/>
        <v>0.11499348109517601</v>
      </c>
    </row>
    <row r="80" spans="1:9">
      <c r="A80" s="1">
        <v>525</v>
      </c>
      <c r="B80" s="1" t="s">
        <v>46</v>
      </c>
      <c r="C80" s="30">
        <v>0</v>
      </c>
      <c r="D80" s="3">
        <v>1413192</v>
      </c>
      <c r="E80" s="30">
        <v>0</v>
      </c>
      <c r="F80" s="3">
        <v>162517</v>
      </c>
      <c r="G80" s="18">
        <f t="shared" si="4"/>
        <v>1413192</v>
      </c>
      <c r="H80" s="19" t="str">
        <f t="shared" si="2"/>
        <v/>
      </c>
      <c r="I80" s="23">
        <f t="shared" si="3"/>
        <v>0.11499994339056548</v>
      </c>
    </row>
    <row r="81" spans="1:9">
      <c r="A81" s="1">
        <v>526</v>
      </c>
      <c r="B81" s="1" t="s">
        <v>47</v>
      </c>
      <c r="C81" s="30">
        <v>7204937</v>
      </c>
      <c r="D81" s="3">
        <v>5305075</v>
      </c>
      <c r="E81" s="30">
        <v>828567</v>
      </c>
      <c r="F81" s="3">
        <v>610083</v>
      </c>
      <c r="G81" s="18">
        <f t="shared" si="4"/>
        <v>-1899862</v>
      </c>
      <c r="H81" s="19">
        <f t="shared" si="2"/>
        <v>-0.26368899557911429</v>
      </c>
      <c r="I81" s="23">
        <f t="shared" si="3"/>
        <v>0.11499988218828197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4"/>
        <v>0</v>
      </c>
      <c r="H82" s="19" t="str">
        <f t="shared" si="2"/>
        <v/>
      </c>
      <c r="I82" s="23" t="str">
        <f t="shared" si="3"/>
        <v>N/A</v>
      </c>
    </row>
    <row r="83" spans="1:9">
      <c r="A83" s="1">
        <v>528</v>
      </c>
      <c r="B83" s="1" t="s">
        <v>49</v>
      </c>
      <c r="C83" s="30">
        <v>6342830</v>
      </c>
      <c r="D83" s="3">
        <v>2865317</v>
      </c>
      <c r="E83" s="30">
        <v>729425</v>
      </c>
      <c r="F83" s="3">
        <v>329511</v>
      </c>
      <c r="G83" s="18">
        <f t="shared" si="4"/>
        <v>-3477513</v>
      </c>
      <c r="H83" s="19">
        <f t="shared" si="2"/>
        <v>-0.54825924529595227</v>
      </c>
      <c r="I83" s="23">
        <f t="shared" si="3"/>
        <v>0.11499984120430654</v>
      </c>
    </row>
    <row r="84" spans="1:9">
      <c r="A84" s="1">
        <v>529</v>
      </c>
      <c r="B84" s="1" t="s">
        <v>50</v>
      </c>
      <c r="C84" s="30">
        <v>3735138</v>
      </c>
      <c r="D84" s="3">
        <v>0</v>
      </c>
      <c r="E84" s="30">
        <v>429539</v>
      </c>
      <c r="F84" s="3">
        <v>0</v>
      </c>
      <c r="G84" s="18">
        <f t="shared" si="4"/>
        <v>-3735138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0</v>
      </c>
      <c r="D85" s="3">
        <v>0</v>
      </c>
      <c r="E85" s="30">
        <v>0</v>
      </c>
      <c r="F85" s="3">
        <v>0</v>
      </c>
      <c r="G85" s="18">
        <f t="shared" si="4"/>
        <v>0</v>
      </c>
      <c r="H85" s="19" t="str">
        <f t="shared" si="2"/>
        <v/>
      </c>
      <c r="I85" s="23" t="str">
        <f t="shared" si="3"/>
        <v>N/A</v>
      </c>
    </row>
    <row r="86" spans="1:9">
      <c r="A86" s="29">
        <v>531</v>
      </c>
      <c r="B86" s="29" t="s">
        <v>52</v>
      </c>
      <c r="C86" s="31">
        <v>0</v>
      </c>
      <c r="D86" s="4">
        <v>0</v>
      </c>
      <c r="E86" s="31">
        <v>0</v>
      </c>
      <c r="F86" s="4">
        <v>0</v>
      </c>
      <c r="G86" s="27">
        <f t="shared" si="4"/>
        <v>0</v>
      </c>
      <c r="H86" s="24" t="str">
        <f t="shared" si="2"/>
        <v/>
      </c>
      <c r="I86" s="25" t="str">
        <f t="shared" si="3"/>
        <v>N/A</v>
      </c>
    </row>
    <row r="87" spans="1:9">
      <c r="A87" s="8" t="s">
        <v>19</v>
      </c>
      <c r="B87" s="8" t="s">
        <v>26</v>
      </c>
      <c r="C87" s="16">
        <f>SUM(C56:C85)</f>
        <v>121215817</v>
      </c>
      <c r="D87" s="16">
        <f>SUM(D56:D85)</f>
        <v>81582668</v>
      </c>
      <c r="E87" s="16">
        <f>SUM(E56:E85)</f>
        <v>13939816</v>
      </c>
      <c r="F87" s="16">
        <f>SUM(F56:F85)</f>
        <v>9382006</v>
      </c>
      <c r="G87" s="16">
        <f>SUM(G56:G86)</f>
        <v>-39633149</v>
      </c>
      <c r="H87" s="20">
        <f t="shared" si="2"/>
        <v>-0.32696342620304308</v>
      </c>
      <c r="I87" s="26">
        <f t="shared" si="3"/>
        <v>0.11499998994884551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</sheetPr>
  <dimension ref="A1:J91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"SUBLETTE COUNTY "&amp;D3</f>
        <v>SUBLETTE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126758944</v>
      </c>
      <c r="D6" s="18">
        <f>D25</f>
        <v>127308505</v>
      </c>
      <c r="E6" s="30">
        <f>E25</f>
        <v>12042120</v>
      </c>
      <c r="F6" s="18">
        <f>F25</f>
        <v>12094288</v>
      </c>
      <c r="G6" s="18">
        <f t="shared" ref="G6:G11" si="0">D6-C6</f>
        <v>549561</v>
      </c>
      <c r="H6" s="19">
        <f>IF(E6=0,"",F6/E6-1)</f>
        <v>4.3321275655781033E-3</v>
      </c>
      <c r="I6" s="23">
        <f>IF(D6=0,"N/A",F6/D6)</f>
        <v>9.4999843097678352E-2</v>
      </c>
    </row>
    <row r="7" spans="1:10">
      <c r="A7" s="1" t="s">
        <v>14</v>
      </c>
      <c r="B7" s="37" t="s">
        <v>70</v>
      </c>
      <c r="C7" s="30">
        <f>C42</f>
        <v>1247256797</v>
      </c>
      <c r="D7" s="18">
        <f>D42</f>
        <v>1282284794</v>
      </c>
      <c r="E7" s="30">
        <f>E42</f>
        <v>118489981</v>
      </c>
      <c r="F7" s="18">
        <f>F42</f>
        <v>121817596</v>
      </c>
      <c r="G7" s="18">
        <f t="shared" si="0"/>
        <v>35027997</v>
      </c>
      <c r="H7" s="19">
        <f t="shared" ref="H7:H14" si="1">IF(E7=0,"",F7/E7-1)</f>
        <v>2.8083513660112747E-2</v>
      </c>
      <c r="I7" s="23">
        <f>IF(D7=0,"N/A",F7/D7)</f>
        <v>9.5000421567815921E-2</v>
      </c>
    </row>
    <row r="8" spans="1:10">
      <c r="A8" s="1" t="s">
        <v>17</v>
      </c>
      <c r="B8" s="37" t="s">
        <v>71</v>
      </c>
      <c r="C8" s="30">
        <f>C49</f>
        <v>118277724</v>
      </c>
      <c r="D8" s="18">
        <f>D49</f>
        <v>89439432</v>
      </c>
      <c r="E8" s="30">
        <f>E49</f>
        <v>11236390</v>
      </c>
      <c r="F8" s="18">
        <f>F49</f>
        <v>8496758</v>
      </c>
      <c r="G8" s="18">
        <f t="shared" si="0"/>
        <v>-28838292</v>
      </c>
      <c r="H8" s="19">
        <f t="shared" si="1"/>
        <v>-0.24381780981258216</v>
      </c>
      <c r="I8" s="23">
        <f>IF(D8=0,"N/A",F8/D8)</f>
        <v>9.5000133721779456E-2</v>
      </c>
    </row>
    <row r="9" spans="1:10">
      <c r="A9" s="1" t="s">
        <v>19</v>
      </c>
      <c r="B9" s="37" t="s">
        <v>20</v>
      </c>
      <c r="C9" s="30">
        <f>C87</f>
        <v>2150043822</v>
      </c>
      <c r="D9" s="18">
        <f>D87</f>
        <v>1930758629</v>
      </c>
      <c r="E9" s="30">
        <f>E87</f>
        <v>247255045</v>
      </c>
      <c r="F9" s="18">
        <f>F87</f>
        <v>222037247</v>
      </c>
      <c r="G9" s="18">
        <f t="shared" si="0"/>
        <v>-219285193</v>
      </c>
      <c r="H9" s="19">
        <f t="shared" si="1"/>
        <v>-0.10199103520819974</v>
      </c>
      <c r="I9" s="23">
        <f>IF(D9=0,"N/A",F9/D9)</f>
        <v>0.11500000241614873</v>
      </c>
    </row>
    <row r="10" spans="1:10">
      <c r="B10" s="1" t="s">
        <v>23</v>
      </c>
      <c r="C10" s="30">
        <f>'MINERAL VALUE DETAIL'!V49</f>
        <v>1869975529</v>
      </c>
      <c r="D10" s="310">
        <f>'STATE ASSESSED'!C22</f>
        <v>1574508567</v>
      </c>
      <c r="E10" s="30">
        <f>C10</f>
        <v>1869975529</v>
      </c>
      <c r="F10" s="310">
        <f>D10</f>
        <v>1574508567</v>
      </c>
      <c r="G10" s="18">
        <f t="shared" si="0"/>
        <v>-295466962</v>
      </c>
      <c r="H10" s="19">
        <f t="shared" si="1"/>
        <v>-0.15800579067363829</v>
      </c>
      <c r="I10" s="23">
        <f>IF(D10=0,"N/A",F10/D10)</f>
        <v>1</v>
      </c>
    </row>
    <row r="11" spans="1:10">
      <c r="B11" s="1" t="s">
        <v>66</v>
      </c>
      <c r="C11" s="311">
        <f>'STATE ASSESSED'!E22</f>
        <v>74652611</v>
      </c>
      <c r="D11" s="310">
        <f>'STATE ASSESSED'!F22</f>
        <v>92058125</v>
      </c>
      <c r="E11" s="30">
        <f>'STATE ASSESSED'!H22</f>
        <v>8381268</v>
      </c>
      <c r="F11" s="310">
        <f>'STATE ASSESSED'!I22</f>
        <v>10403000</v>
      </c>
      <c r="G11" s="18">
        <f t="shared" si="0"/>
        <v>17405514</v>
      </c>
      <c r="H11" s="19">
        <f>IF(E11=0,"",F11/E11-1)</f>
        <v>0.24122030222634572</v>
      </c>
      <c r="I11" s="23">
        <f>F11/D11</f>
        <v>0.11300469132952685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3642337287</v>
      </c>
      <c r="D13" s="16">
        <f>SUM(D6:D9)</f>
        <v>3429791360</v>
      </c>
      <c r="E13" s="16">
        <f>SUM(E6:E9)</f>
        <v>389023536</v>
      </c>
      <c r="F13" s="16">
        <f>SUM(F6:F9)</f>
        <v>364445889</v>
      </c>
      <c r="G13" s="16">
        <f>SUM(G6:G9)</f>
        <v>-212545927</v>
      </c>
      <c r="H13" s="20">
        <f t="shared" si="1"/>
        <v>-6.3177789325322475E-2</v>
      </c>
      <c r="I13" s="22"/>
    </row>
    <row r="14" spans="1:10">
      <c r="B14" s="13" t="s">
        <v>74</v>
      </c>
      <c r="C14" s="17">
        <f>SUM(C10:C11)</f>
        <v>1944628140</v>
      </c>
      <c r="D14" s="17">
        <f>SUM(D10:D11)</f>
        <v>1666566692</v>
      </c>
      <c r="E14" s="17">
        <f>SUM(E10:E11)</f>
        <v>1878356797</v>
      </c>
      <c r="F14" s="17">
        <f>SUM(F10:F11)</f>
        <v>1584911567</v>
      </c>
      <c r="G14" s="17">
        <f>SUM(G10:G11)</f>
        <v>-278061448</v>
      </c>
      <c r="H14" s="21">
        <f t="shared" si="1"/>
        <v>-0.1562244353515122</v>
      </c>
      <c r="I14" s="22"/>
    </row>
    <row r="15" spans="1:10">
      <c r="B15" s="8" t="s">
        <v>72</v>
      </c>
      <c r="C15" s="16">
        <f>SUM(C13:C14)</f>
        <v>5586965427</v>
      </c>
      <c r="D15" s="16">
        <f>SUM(D13:D14)</f>
        <v>5096358052</v>
      </c>
      <c r="E15" s="16">
        <f>SUM(E13:E14)</f>
        <v>2267380333</v>
      </c>
      <c r="F15" s="16">
        <f>SUM(F13:F14)</f>
        <v>1949357456</v>
      </c>
      <c r="G15" s="16">
        <f>SUM(G13:G14)</f>
        <v>-490607375</v>
      </c>
      <c r="H15" s="20">
        <f>IF(E15=0,"",F15/E15-1)</f>
        <v>-0.14026004917279133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73410753</v>
      </c>
      <c r="D22" s="3">
        <v>69839983</v>
      </c>
      <c r="E22" s="30">
        <v>6974021</v>
      </c>
      <c r="F22" s="3">
        <v>6634772</v>
      </c>
      <c r="G22" s="18">
        <f>D22-C22</f>
        <v>-3570770</v>
      </c>
      <c r="H22" s="19">
        <f>IF(E22=0,"",F22/E22-1)</f>
        <v>-4.8644677152535065E-2</v>
      </c>
      <c r="I22" s="23">
        <f>IF(D22=0,"N/A",F22/D22)</f>
        <v>9.4999622207811815E-2</v>
      </c>
    </row>
    <row r="23" spans="1:9">
      <c r="A23" s="1">
        <v>120</v>
      </c>
      <c r="B23" s="37" t="s">
        <v>76</v>
      </c>
      <c r="C23" s="30">
        <v>0</v>
      </c>
      <c r="D23" s="3">
        <v>0</v>
      </c>
      <c r="E23" s="30">
        <v>0</v>
      </c>
      <c r="F23" s="3">
        <v>0</v>
      </c>
      <c r="G23" s="18">
        <f>D23-C23</f>
        <v>0</v>
      </c>
      <c r="H23" s="19" t="str">
        <f>IF(E23=0,"",F23/E23-1)</f>
        <v/>
      </c>
      <c r="I23" s="23" t="str">
        <f>IF(D23=0,"N/A",F23/D23)</f>
        <v>N/A</v>
      </c>
    </row>
    <row r="24" spans="1:9">
      <c r="A24" s="29">
        <v>130</v>
      </c>
      <c r="B24" s="38" t="s">
        <v>77</v>
      </c>
      <c r="C24" s="31">
        <v>53348191</v>
      </c>
      <c r="D24" s="4">
        <v>57468522</v>
      </c>
      <c r="E24" s="31">
        <v>5068099</v>
      </c>
      <c r="F24" s="4">
        <v>5459516</v>
      </c>
      <c r="G24" s="27">
        <f>D24-C24</f>
        <v>4120331</v>
      </c>
      <c r="H24" s="24">
        <f>IF(E24=0,"",F24/E24-1)</f>
        <v>7.7231522115096762E-2</v>
      </c>
      <c r="I24" s="25">
        <f>IF(D24=0,"N/A",F24/D24)</f>
        <v>9.5000111539322349E-2</v>
      </c>
    </row>
    <row r="25" spans="1:9">
      <c r="A25" s="8" t="s">
        <v>15</v>
      </c>
      <c r="B25" s="8" t="s">
        <v>16</v>
      </c>
      <c r="C25" s="16">
        <f>SUM(C22:C24)</f>
        <v>126758944</v>
      </c>
      <c r="D25" s="16">
        <f>SUM(D22:D24)</f>
        <v>127308505</v>
      </c>
      <c r="E25" s="16">
        <f>SUM(E22:E24)</f>
        <v>12042120</v>
      </c>
      <c r="F25" s="16">
        <f>SUM(F22:F24)</f>
        <v>12094288</v>
      </c>
      <c r="G25" s="16">
        <f>SUM(G22:G24)</f>
        <v>549561</v>
      </c>
      <c r="H25" s="20">
        <f>IF(E25=0,"",F25/E25-1)</f>
        <v>4.3321275655781033E-3</v>
      </c>
      <c r="I25" s="26">
        <f>IF(D25=0,"N/A",F25/D25)</f>
        <v>9.4999843097678352E-2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133263.951</v>
      </c>
      <c r="D29" s="3">
        <v>134081.97099999999</v>
      </c>
      <c r="E29" s="32">
        <v>312.99999835288583</v>
      </c>
      <c r="F29" s="39">
        <f>IF(D29&lt;&gt;0,D22/D29,0)</f>
        <v>520.87527114290413</v>
      </c>
      <c r="G29" s="18">
        <f>D29-C29</f>
        <v>818.01999999998952</v>
      </c>
      <c r="H29" s="28">
        <f>F29-E29</f>
        <v>207.8752727900183</v>
      </c>
      <c r="I29" s="2"/>
    </row>
    <row r="30" spans="1:9">
      <c r="A30" s="1">
        <v>120</v>
      </c>
      <c r="B30" s="37" t="s">
        <v>76</v>
      </c>
      <c r="C30" s="30">
        <v>0</v>
      </c>
      <c r="D30" s="3">
        <v>0</v>
      </c>
      <c r="E30" s="32">
        <v>0</v>
      </c>
      <c r="F30" s="39">
        <f>IF(D30&lt;&gt;0,D23/D30,0)</f>
        <v>0</v>
      </c>
      <c r="G30" s="18">
        <f>D30-C30</f>
        <v>0</v>
      </c>
      <c r="H30" s="28">
        <f>F30-E30</f>
        <v>0</v>
      </c>
      <c r="I30" s="2"/>
    </row>
    <row r="31" spans="1:9">
      <c r="A31" s="1">
        <v>130</v>
      </c>
      <c r="B31" s="37" t="s">
        <v>77</v>
      </c>
      <c r="C31" s="30">
        <v>411435.98699999996</v>
      </c>
      <c r="D31" s="3">
        <v>410565.31699999998</v>
      </c>
      <c r="E31" s="32">
        <v>102.28790469482428</v>
      </c>
      <c r="F31" s="39">
        <f>IF(D31&lt;&gt;0,D24/D31,0)</f>
        <v>139.97412742976533</v>
      </c>
      <c r="G31" s="18">
        <f>D31-C31</f>
        <v>-870.6699999999837</v>
      </c>
      <c r="H31" s="28">
        <f>F31-E31</f>
        <v>37.686222734941055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366843452</v>
      </c>
      <c r="D38" s="3">
        <v>377999426</v>
      </c>
      <c r="E38" s="30">
        <v>34850686</v>
      </c>
      <c r="F38" s="3">
        <v>35910430</v>
      </c>
      <c r="G38" s="18">
        <f>D38-C38</f>
        <v>11155974</v>
      </c>
      <c r="H38" s="19">
        <f>IF(E38=0,"",F38/E38-1)</f>
        <v>3.0408124534478276E-2</v>
      </c>
      <c r="I38" s="23">
        <f>IF(D38=0,"N/A",F38/D38)</f>
        <v>9.5001281827343298E-2</v>
      </c>
    </row>
    <row r="39" spans="1:9">
      <c r="A39" s="1">
        <v>300</v>
      </c>
      <c r="B39" s="37" t="s">
        <v>64</v>
      </c>
      <c r="C39" s="30">
        <v>698349562</v>
      </c>
      <c r="D39" s="3">
        <v>718580076</v>
      </c>
      <c r="E39" s="30">
        <v>66343206</v>
      </c>
      <c r="F39" s="3">
        <v>68265134</v>
      </c>
      <c r="G39" s="18">
        <f>D39-C39</f>
        <v>20230514</v>
      </c>
      <c r="H39" s="19">
        <f>IF(E39=0,"",F39/E39-1)</f>
        <v>2.8969477296590052E-2</v>
      </c>
      <c r="I39" s="23">
        <f>IF(D39=0,"N/A",F39/D39)</f>
        <v>9.5000037267941179E-2</v>
      </c>
    </row>
    <row r="40" spans="1:9">
      <c r="A40" s="1">
        <v>400</v>
      </c>
      <c r="B40" s="37" t="s">
        <v>62</v>
      </c>
      <c r="C40" s="30">
        <v>78720235</v>
      </c>
      <c r="D40" s="3">
        <v>78893970</v>
      </c>
      <c r="E40" s="30">
        <v>7478452</v>
      </c>
      <c r="F40" s="3">
        <v>7494965</v>
      </c>
      <c r="G40" s="18">
        <f>D40-C40</f>
        <v>173735</v>
      </c>
      <c r="H40" s="19">
        <f>IF(E40=0,"",F40/E40-1)</f>
        <v>2.208077286582899E-3</v>
      </c>
      <c r="I40" s="23">
        <f>IF(D40=0,"N/A",F40/D40)</f>
        <v>9.5000479757831935E-2</v>
      </c>
    </row>
    <row r="41" spans="1:9">
      <c r="A41" s="29">
        <v>500</v>
      </c>
      <c r="B41" s="38" t="s">
        <v>63</v>
      </c>
      <c r="C41" s="31">
        <v>103343548</v>
      </c>
      <c r="D41" s="4">
        <v>106811322</v>
      </c>
      <c r="E41" s="31">
        <v>9817637</v>
      </c>
      <c r="F41" s="4">
        <v>10147067</v>
      </c>
      <c r="G41" s="27">
        <f>D41-C41</f>
        <v>3467774</v>
      </c>
      <c r="H41" s="24">
        <f>IF(E41=0,"",F41/E41-1)</f>
        <v>3.355491754278539E-2</v>
      </c>
      <c r="I41" s="25">
        <f>IF(D41=0,"N/A",F41/D41)</f>
        <v>9.4999919577814049E-2</v>
      </c>
    </row>
    <row r="42" spans="1:9">
      <c r="A42" s="8" t="s">
        <v>14</v>
      </c>
      <c r="B42" s="8" t="s">
        <v>69</v>
      </c>
      <c r="C42" s="425">
        <f>SUM(C38:C41)</f>
        <v>1247256797</v>
      </c>
      <c r="D42" s="16">
        <f>SUM(D38:D41)</f>
        <v>1282284794</v>
      </c>
      <c r="E42" s="16">
        <f>SUM(E38:E41)</f>
        <v>118489981</v>
      </c>
      <c r="F42" s="16">
        <f>SUM(F38:F41)</f>
        <v>121817596</v>
      </c>
      <c r="G42" s="16">
        <f>SUM(G38:G41)</f>
        <v>35027997</v>
      </c>
      <c r="H42" s="20">
        <f>IF(E42=0,"",F42/E42-1)</f>
        <v>2.8083513660112747E-2</v>
      </c>
      <c r="I42" s="26">
        <f>IF(D42=0,"N/A",F42/D42)</f>
        <v>9.5000421567815921E-2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13241610</v>
      </c>
      <c r="D47" s="3">
        <v>12876624</v>
      </c>
      <c r="E47" s="30">
        <v>1257963</v>
      </c>
      <c r="F47" s="3">
        <v>1223284</v>
      </c>
      <c r="G47" s="18">
        <f>D47-C47</f>
        <v>-364986</v>
      </c>
      <c r="H47" s="19">
        <f>IF(E47=0,"",F47/E47-1)</f>
        <v>-2.7567583466286405E-2</v>
      </c>
      <c r="I47" s="23">
        <f>IF(D47=0,"N/A",F47/D47)</f>
        <v>9.5000366555705901E-2</v>
      </c>
    </row>
    <row r="48" spans="1:9">
      <c r="A48" s="29">
        <v>730</v>
      </c>
      <c r="B48" s="38" t="s">
        <v>67</v>
      </c>
      <c r="C48" s="31">
        <v>105036114</v>
      </c>
      <c r="D48" s="4">
        <v>76562808</v>
      </c>
      <c r="E48" s="31">
        <v>9978427</v>
      </c>
      <c r="F48" s="4">
        <v>7273474</v>
      </c>
      <c r="G48" s="27">
        <f>D48-C48</f>
        <v>-28473306</v>
      </c>
      <c r="H48" s="24">
        <f>IF(E48=0,"",F48/E48-1)</f>
        <v>-0.27108010110210756</v>
      </c>
      <c r="I48" s="25">
        <f>IF(D48=0,"N/A",F48/D48)</f>
        <v>9.5000094562884899E-2</v>
      </c>
    </row>
    <row r="49" spans="1:9">
      <c r="A49" s="8" t="s">
        <v>17</v>
      </c>
      <c r="B49" s="8" t="s">
        <v>68</v>
      </c>
      <c r="C49" s="16">
        <f>SUM(C47:C48)</f>
        <v>118277724</v>
      </c>
      <c r="D49" s="16">
        <f>SUM(D47:D48)</f>
        <v>89439432</v>
      </c>
      <c r="E49" s="16">
        <f>SUM(E47:E48)</f>
        <v>11236390</v>
      </c>
      <c r="F49" s="16">
        <f>SUM(F47:F48)</f>
        <v>8496758</v>
      </c>
      <c r="G49" s="16">
        <f>SUM(G47:G48)</f>
        <v>-28838292</v>
      </c>
      <c r="H49" s="20">
        <f>IF(E49=0,"",F49/E49-1)</f>
        <v>-0.24381780981258216</v>
      </c>
      <c r="I49" s="26">
        <f>IF(D49=0,"N/A",F49/D49)</f>
        <v>9.5000133721779456E-2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60112</v>
      </c>
      <c r="D56" s="3">
        <v>0</v>
      </c>
      <c r="E56" s="30">
        <v>6913</v>
      </c>
      <c r="F56" s="3">
        <v>0</v>
      </c>
      <c r="G56" s="18">
        <f>D56-C56</f>
        <v>-60112</v>
      </c>
      <c r="H56" s="19">
        <f t="shared" ref="H56:H87" si="2">IF(E56=0,"",F56/E56-1)</f>
        <v>-1</v>
      </c>
      <c r="I56" s="23" t="str">
        <f t="shared" ref="I56:I87" si="3">IF(D56=0,"N/A",F56/D56)</f>
        <v>N/A</v>
      </c>
    </row>
    <row r="57" spans="1:9">
      <c r="A57" s="1">
        <v>502</v>
      </c>
      <c r="B57" s="1" t="s">
        <v>28</v>
      </c>
      <c r="C57" s="30">
        <v>312546</v>
      </c>
      <c r="D57" s="3">
        <v>282045</v>
      </c>
      <c r="E57" s="30">
        <v>35943</v>
      </c>
      <c r="F57" s="3">
        <v>32435</v>
      </c>
      <c r="G57" s="18">
        <f t="shared" ref="G57:G86" si="4">D57-C57</f>
        <v>-30501</v>
      </c>
      <c r="H57" s="19">
        <f t="shared" si="2"/>
        <v>-9.7598976156692552E-2</v>
      </c>
      <c r="I57" s="23">
        <f t="shared" si="3"/>
        <v>0.11499937953163503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12636</v>
      </c>
      <c r="D62" s="3">
        <v>11427</v>
      </c>
      <c r="E62" s="30">
        <v>1453</v>
      </c>
      <c r="F62" s="3">
        <v>1314</v>
      </c>
      <c r="G62" s="18">
        <f t="shared" si="4"/>
        <v>-1209</v>
      </c>
      <c r="H62" s="19">
        <f t="shared" si="2"/>
        <v>-9.5664143152099146E-2</v>
      </c>
      <c r="I62" s="23">
        <f t="shared" si="3"/>
        <v>0.11499081123654502</v>
      </c>
    </row>
    <row r="63" spans="1:9">
      <c r="A63" s="1">
        <v>508</v>
      </c>
      <c r="B63" s="1" t="s">
        <v>34</v>
      </c>
      <c r="C63" s="30">
        <v>663</v>
      </c>
      <c r="D63" s="3">
        <v>26671</v>
      </c>
      <c r="E63" s="30">
        <v>76</v>
      </c>
      <c r="F63" s="3">
        <v>3067</v>
      </c>
      <c r="G63" s="18">
        <f t="shared" si="4"/>
        <v>26008</v>
      </c>
      <c r="H63" s="19">
        <f t="shared" si="2"/>
        <v>39.35526315789474</v>
      </c>
      <c r="I63" s="23">
        <f t="shared" si="3"/>
        <v>0.11499381350530538</v>
      </c>
    </row>
    <row r="64" spans="1:9">
      <c r="A64" s="1">
        <v>509</v>
      </c>
      <c r="B64" s="1" t="s">
        <v>24</v>
      </c>
      <c r="C64" s="30">
        <v>0</v>
      </c>
      <c r="D64" s="3">
        <v>5049</v>
      </c>
      <c r="E64" s="30">
        <v>0</v>
      </c>
      <c r="F64" s="3">
        <v>581</v>
      </c>
      <c r="G64" s="18">
        <f t="shared" si="4"/>
        <v>5049</v>
      </c>
      <c r="H64" s="19" t="str">
        <f t="shared" si="2"/>
        <v/>
      </c>
      <c r="I64" s="23">
        <f t="shared" si="3"/>
        <v>0.11507229154287978</v>
      </c>
    </row>
    <row r="65" spans="1:9">
      <c r="A65" s="1">
        <v>510</v>
      </c>
      <c r="B65" s="1" t="s">
        <v>35</v>
      </c>
      <c r="C65" s="30">
        <v>320527</v>
      </c>
      <c r="D65" s="3">
        <v>191726</v>
      </c>
      <c r="E65" s="30">
        <v>36862</v>
      </c>
      <c r="F65" s="3">
        <v>22049</v>
      </c>
      <c r="G65" s="18">
        <f t="shared" si="4"/>
        <v>-128801</v>
      </c>
      <c r="H65" s="19">
        <f t="shared" si="2"/>
        <v>-0.4018501437795019</v>
      </c>
      <c r="I65" s="23">
        <f t="shared" si="3"/>
        <v>0.11500266004610747</v>
      </c>
    </row>
    <row r="66" spans="1:9">
      <c r="A66" s="1">
        <v>511</v>
      </c>
      <c r="B66" s="1" t="s">
        <v>36</v>
      </c>
      <c r="C66" s="30">
        <v>0</v>
      </c>
      <c r="D66" s="3">
        <v>0</v>
      </c>
      <c r="E66" s="30">
        <v>0</v>
      </c>
      <c r="F66" s="3">
        <v>0</v>
      </c>
      <c r="G66" s="18">
        <f t="shared" si="4"/>
        <v>0</v>
      </c>
      <c r="H66" s="19" t="str">
        <f t="shared" si="2"/>
        <v/>
      </c>
      <c r="I66" s="23" t="str">
        <f t="shared" si="3"/>
        <v>N/A</v>
      </c>
    </row>
    <row r="67" spans="1:9">
      <c r="A67" s="1">
        <v>512</v>
      </c>
      <c r="B67" s="1" t="s">
        <v>37</v>
      </c>
      <c r="C67" s="30">
        <v>1381636</v>
      </c>
      <c r="D67" s="3">
        <v>802586</v>
      </c>
      <c r="E67" s="30">
        <v>158888</v>
      </c>
      <c r="F67" s="3">
        <v>92297</v>
      </c>
      <c r="G67" s="18">
        <f t="shared" si="4"/>
        <v>-579050</v>
      </c>
      <c r="H67" s="19">
        <f t="shared" si="2"/>
        <v>-0.41910654045617035</v>
      </c>
      <c r="I67" s="23">
        <f t="shared" si="3"/>
        <v>0.11499951407076625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4"/>
        <v>0</v>
      </c>
      <c r="H68" s="19" t="str">
        <f t="shared" si="2"/>
        <v/>
      </c>
      <c r="I68" s="23" t="str">
        <f t="shared" si="3"/>
        <v>N/A</v>
      </c>
    </row>
    <row r="69" spans="1:9">
      <c r="A69" s="1">
        <v>514</v>
      </c>
      <c r="B69" s="1" t="s">
        <v>39</v>
      </c>
      <c r="C69" s="30">
        <v>0</v>
      </c>
      <c r="D69" s="3">
        <v>0</v>
      </c>
      <c r="E69" s="30">
        <v>0</v>
      </c>
      <c r="F69" s="3">
        <v>0</v>
      </c>
      <c r="G69" s="18">
        <f t="shared" si="4"/>
        <v>0</v>
      </c>
      <c r="H69" s="19" t="str">
        <f t="shared" si="2"/>
        <v/>
      </c>
      <c r="I69" s="23" t="str">
        <f t="shared" si="3"/>
        <v>N/A</v>
      </c>
    </row>
    <row r="70" spans="1:9">
      <c r="A70" s="1">
        <v>515</v>
      </c>
      <c r="B70" s="1" t="s">
        <v>40</v>
      </c>
      <c r="C70" s="30">
        <v>165778</v>
      </c>
      <c r="D70" s="3">
        <v>142311</v>
      </c>
      <c r="E70" s="30">
        <v>19064</v>
      </c>
      <c r="F70" s="3">
        <v>16366</v>
      </c>
      <c r="G70" s="18">
        <f t="shared" si="4"/>
        <v>-23467</v>
      </c>
      <c r="H70" s="19">
        <f t="shared" si="2"/>
        <v>-0.14152328997062524</v>
      </c>
      <c r="I70" s="23">
        <f t="shared" si="3"/>
        <v>0.11500165131296948</v>
      </c>
    </row>
    <row r="71" spans="1:9">
      <c r="A71" s="1">
        <v>516</v>
      </c>
      <c r="B71" s="1" t="s">
        <v>41</v>
      </c>
      <c r="C71" s="30">
        <v>0</v>
      </c>
      <c r="D71" s="3">
        <v>0</v>
      </c>
      <c r="E71" s="30">
        <v>0</v>
      </c>
      <c r="F71" s="3">
        <v>0</v>
      </c>
      <c r="G71" s="18">
        <f t="shared" si="4"/>
        <v>0</v>
      </c>
      <c r="H71" s="19" t="str">
        <f t="shared" si="2"/>
        <v/>
      </c>
      <c r="I71" s="23" t="str">
        <f t="shared" si="3"/>
        <v>N/A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4"/>
        <v>0</v>
      </c>
      <c r="H72" s="19" t="str">
        <f t="shared" si="2"/>
        <v/>
      </c>
      <c r="I72" s="23" t="str">
        <f t="shared" si="3"/>
        <v>N/A</v>
      </c>
    </row>
    <row r="73" spans="1:9">
      <c r="A73" s="1">
        <v>518</v>
      </c>
      <c r="B73" s="1" t="s">
        <v>43</v>
      </c>
      <c r="C73" s="30">
        <v>174715</v>
      </c>
      <c r="D73" s="3">
        <v>498440</v>
      </c>
      <c r="E73" s="30">
        <v>20093</v>
      </c>
      <c r="F73" s="3">
        <v>57320</v>
      </c>
      <c r="G73" s="18">
        <f t="shared" si="4"/>
        <v>323725</v>
      </c>
      <c r="H73" s="19">
        <f t="shared" si="2"/>
        <v>1.8527347832578509</v>
      </c>
      <c r="I73" s="23">
        <f t="shared" si="3"/>
        <v>0.11499879624428216</v>
      </c>
    </row>
    <row r="74" spans="1:9">
      <c r="A74" s="1">
        <v>519</v>
      </c>
      <c r="B74" s="1" t="s">
        <v>44</v>
      </c>
      <c r="C74" s="30">
        <v>0</v>
      </c>
      <c r="D74" s="3">
        <v>0</v>
      </c>
      <c r="E74" s="30">
        <v>0</v>
      </c>
      <c r="F74" s="3">
        <v>0</v>
      </c>
      <c r="G74" s="18">
        <f t="shared" si="4"/>
        <v>0</v>
      </c>
      <c r="H74" s="19" t="str">
        <f t="shared" si="2"/>
        <v/>
      </c>
      <c r="I74" s="23" t="str">
        <f t="shared" si="3"/>
        <v>N/A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2146328722</v>
      </c>
      <c r="D77" s="3">
        <v>1927279725</v>
      </c>
      <c r="E77" s="30">
        <v>246827805</v>
      </c>
      <c r="F77" s="3">
        <v>221637172</v>
      </c>
      <c r="G77" s="18">
        <f t="shared" si="4"/>
        <v>-219048997</v>
      </c>
      <c r="H77" s="19">
        <f t="shared" si="2"/>
        <v>-0.1020575173854501</v>
      </c>
      <c r="I77" s="23">
        <f t="shared" si="3"/>
        <v>0.11500000188088939</v>
      </c>
    </row>
    <row r="78" spans="1:9">
      <c r="A78" s="1">
        <v>523</v>
      </c>
      <c r="B78" s="1" t="s">
        <v>21</v>
      </c>
      <c r="C78" s="30">
        <v>0</v>
      </c>
      <c r="D78" s="3">
        <v>0</v>
      </c>
      <c r="E78" s="30">
        <v>0</v>
      </c>
      <c r="F78" s="3">
        <v>0</v>
      </c>
      <c r="G78" s="18">
        <f t="shared" si="4"/>
        <v>0</v>
      </c>
      <c r="H78" s="19" t="str">
        <f t="shared" si="2"/>
        <v/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0</v>
      </c>
      <c r="D80" s="3">
        <v>0</v>
      </c>
      <c r="E80" s="30">
        <v>0</v>
      </c>
      <c r="F80" s="3">
        <v>0</v>
      </c>
      <c r="G80" s="18">
        <f t="shared" si="4"/>
        <v>0</v>
      </c>
      <c r="H80" s="19" t="str">
        <f t="shared" si="2"/>
        <v/>
      </c>
      <c r="I80" s="23" t="str">
        <f t="shared" si="3"/>
        <v>N/A</v>
      </c>
    </row>
    <row r="81" spans="1:9">
      <c r="A81" s="1">
        <v>526</v>
      </c>
      <c r="B81" s="1" t="s">
        <v>47</v>
      </c>
      <c r="C81" s="30">
        <v>130500</v>
      </c>
      <c r="D81" s="3">
        <v>294512</v>
      </c>
      <c r="E81" s="30">
        <v>15008</v>
      </c>
      <c r="F81" s="3">
        <v>33869</v>
      </c>
      <c r="G81" s="18">
        <f t="shared" si="4"/>
        <v>164012</v>
      </c>
      <c r="H81" s="19">
        <f t="shared" si="2"/>
        <v>1.2567297441364604</v>
      </c>
      <c r="I81" s="23">
        <f t="shared" si="3"/>
        <v>0.1150004074536861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4"/>
        <v>0</v>
      </c>
      <c r="H82" s="19" t="str">
        <f t="shared" si="2"/>
        <v/>
      </c>
      <c r="I82" s="23" t="str">
        <f t="shared" si="3"/>
        <v>N/A</v>
      </c>
    </row>
    <row r="83" spans="1:9">
      <c r="A83" s="1">
        <v>528</v>
      </c>
      <c r="B83" s="1" t="s">
        <v>49</v>
      </c>
      <c r="C83" s="30">
        <v>0</v>
      </c>
      <c r="D83" s="3">
        <v>0</v>
      </c>
      <c r="E83" s="30">
        <v>0</v>
      </c>
      <c r="F83" s="3">
        <v>0</v>
      </c>
      <c r="G83" s="18">
        <f t="shared" si="4"/>
        <v>0</v>
      </c>
      <c r="H83" s="19" t="str">
        <f t="shared" si="2"/>
        <v/>
      </c>
      <c r="I83" s="23" t="str">
        <f t="shared" si="3"/>
        <v>N/A</v>
      </c>
    </row>
    <row r="84" spans="1:9">
      <c r="A84" s="1">
        <v>529</v>
      </c>
      <c r="B84" s="1" t="s">
        <v>50</v>
      </c>
      <c r="C84" s="30">
        <v>0</v>
      </c>
      <c r="D84" s="3">
        <v>0</v>
      </c>
      <c r="E84" s="30">
        <v>0</v>
      </c>
      <c r="F84" s="3">
        <v>0</v>
      </c>
      <c r="G84" s="18">
        <f t="shared" si="4"/>
        <v>0</v>
      </c>
      <c r="H84" s="19" t="str">
        <f t="shared" si="2"/>
        <v/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1155987</v>
      </c>
      <c r="D85" s="3">
        <v>1224137</v>
      </c>
      <c r="E85" s="30">
        <v>132940</v>
      </c>
      <c r="F85" s="3">
        <v>140777</v>
      </c>
      <c r="G85" s="18">
        <f t="shared" si="4"/>
        <v>68150</v>
      </c>
      <c r="H85" s="19">
        <f t="shared" si="2"/>
        <v>5.89514066496164E-2</v>
      </c>
      <c r="I85" s="23">
        <f t="shared" si="3"/>
        <v>0.11500101704302705</v>
      </c>
    </row>
    <row r="86" spans="1:9">
      <c r="A86" s="29">
        <v>531</v>
      </c>
      <c r="B86" s="423" t="s">
        <v>532</v>
      </c>
      <c r="C86" s="31">
        <v>105892884</v>
      </c>
      <c r="D86" s="4">
        <v>80365908</v>
      </c>
      <c r="E86" s="31">
        <v>12177681.66</v>
      </c>
      <c r="F86" s="4">
        <v>9242079.4199999999</v>
      </c>
      <c r="G86" s="27">
        <f t="shared" si="4"/>
        <v>-25526976</v>
      </c>
      <c r="H86" s="24">
        <f t="shared" si="2"/>
        <v>-0.24106413042825425</v>
      </c>
      <c r="I86" s="25">
        <f t="shared" si="3"/>
        <v>0.115</v>
      </c>
    </row>
    <row r="87" spans="1:9">
      <c r="A87" s="8" t="s">
        <v>19</v>
      </c>
      <c r="B87" s="8" t="s">
        <v>26</v>
      </c>
      <c r="C87" s="425">
        <f>SUM(C56:C85)</f>
        <v>2150043822</v>
      </c>
      <c r="D87" s="16">
        <f>SUM(D56:D85)</f>
        <v>1930758629</v>
      </c>
      <c r="E87" s="425">
        <f>SUM(E56:E85)</f>
        <v>247255045</v>
      </c>
      <c r="F87" s="425">
        <f>SUM(F56:F85)</f>
        <v>222037247</v>
      </c>
      <c r="G87" s="16">
        <f>SUM(G56:G86)</f>
        <v>-244812169</v>
      </c>
      <c r="H87" s="20">
        <f t="shared" si="2"/>
        <v>-0.10199103520819974</v>
      </c>
      <c r="I87" s="26">
        <f t="shared" si="3"/>
        <v>0.11500000241614873</v>
      </c>
    </row>
    <row r="89" spans="1:9">
      <c r="A89" s="424"/>
      <c r="B89" s="424"/>
      <c r="C89" s="424"/>
      <c r="D89" s="424"/>
      <c r="E89" s="424"/>
      <c r="F89" s="424"/>
    </row>
    <row r="90" spans="1:9">
      <c r="F90" s="424"/>
    </row>
    <row r="91" spans="1:9">
      <c r="F91" s="424"/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"SWEETWATER COUNTY "&amp;D3</f>
        <v>SWEETWATER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75106683</v>
      </c>
      <c r="D6" s="18">
        <f>D25</f>
        <v>78275385</v>
      </c>
      <c r="E6" s="30">
        <f>E25</f>
        <v>7135183</v>
      </c>
      <c r="F6" s="18">
        <f>F25</f>
        <v>7436217</v>
      </c>
      <c r="G6" s="18">
        <f t="shared" ref="G6:G11" si="0">D6-C6</f>
        <v>3168702</v>
      </c>
      <c r="H6" s="19">
        <f>IF(E6=0,"",F6/E6-1)</f>
        <v>4.2190088186946362E-2</v>
      </c>
      <c r="I6" s="23">
        <f>IF(D6=0,"N/A",F6/D6)</f>
        <v>9.5000708077002755E-2</v>
      </c>
    </row>
    <row r="7" spans="1:10">
      <c r="A7" s="1" t="s">
        <v>14</v>
      </c>
      <c r="B7" s="37" t="s">
        <v>70</v>
      </c>
      <c r="C7" s="30">
        <f>C42</f>
        <v>3238862437</v>
      </c>
      <c r="D7" s="18">
        <f>D42</f>
        <v>3363851003</v>
      </c>
      <c r="E7" s="30">
        <f>E42</f>
        <v>307692586</v>
      </c>
      <c r="F7" s="18">
        <f>F42</f>
        <v>319566494</v>
      </c>
      <c r="G7" s="18">
        <f t="shared" si="0"/>
        <v>124988566</v>
      </c>
      <c r="H7" s="19">
        <f t="shared" ref="H7:H14" si="1">IF(E7=0,"",F7/E7-1)</f>
        <v>3.8590166095194833E-2</v>
      </c>
      <c r="I7" s="23">
        <f>IF(D7=0,"N/A",F7/D7)</f>
        <v>9.5000192848910203E-2</v>
      </c>
    </row>
    <row r="8" spans="1:10">
      <c r="A8" s="1" t="s">
        <v>17</v>
      </c>
      <c r="B8" s="37" t="s">
        <v>71</v>
      </c>
      <c r="C8" s="30">
        <f>C49</f>
        <v>210920890</v>
      </c>
      <c r="D8" s="18">
        <f>D49</f>
        <v>193234663</v>
      </c>
      <c r="E8" s="30">
        <f>E49</f>
        <v>20037565</v>
      </c>
      <c r="F8" s="18">
        <f>F49</f>
        <v>18357355</v>
      </c>
      <c r="G8" s="18">
        <f t="shared" si="0"/>
        <v>-17686227</v>
      </c>
      <c r="H8" s="19">
        <f t="shared" si="1"/>
        <v>-8.3853003096933221E-2</v>
      </c>
      <c r="I8" s="23">
        <f>IF(D8=0,"N/A",F8/D8)</f>
        <v>9.5000320931032958E-2</v>
      </c>
    </row>
    <row r="9" spans="1:10">
      <c r="A9" s="1" t="s">
        <v>19</v>
      </c>
      <c r="B9" s="37" t="s">
        <v>20</v>
      </c>
      <c r="C9" s="30">
        <f>C87</f>
        <v>3469298832</v>
      </c>
      <c r="D9" s="18">
        <f>D87</f>
        <v>3472086342</v>
      </c>
      <c r="E9" s="30">
        <f>E87</f>
        <v>398969387</v>
      </c>
      <c r="F9" s="18">
        <f>F87</f>
        <v>399289930</v>
      </c>
      <c r="G9" s="18">
        <f t="shared" si="0"/>
        <v>2787510</v>
      </c>
      <c r="H9" s="19">
        <f t="shared" si="1"/>
        <v>8.0342755721263259E-4</v>
      </c>
      <c r="I9" s="23">
        <f>IF(D9=0,"N/A",F9/D9)</f>
        <v>0.11500000019296755</v>
      </c>
    </row>
    <row r="10" spans="1:10">
      <c r="B10" s="1" t="s">
        <v>23</v>
      </c>
      <c r="C10" s="30">
        <f>'MINERAL VALUE DETAIL'!V50</f>
        <v>1366372044</v>
      </c>
      <c r="D10" s="310">
        <f>'STATE ASSESSED'!C23</f>
        <v>1212903078</v>
      </c>
      <c r="E10" s="30">
        <f>C10</f>
        <v>1366372044</v>
      </c>
      <c r="F10" s="310">
        <f>D10</f>
        <v>1212903078</v>
      </c>
      <c r="G10" s="18">
        <f t="shared" si="0"/>
        <v>-153468966</v>
      </c>
      <c r="H10" s="19">
        <f t="shared" si="1"/>
        <v>-0.11231857873110873</v>
      </c>
      <c r="I10" s="23">
        <f>IF(D10=0,"N/A",F10/D10)</f>
        <v>1</v>
      </c>
    </row>
    <row r="11" spans="1:10">
      <c r="B11" s="1" t="s">
        <v>66</v>
      </c>
      <c r="C11" s="311">
        <f>'STATE ASSESSED'!E23</f>
        <v>1727425678</v>
      </c>
      <c r="D11" s="310">
        <f>'STATE ASSESSED'!F23</f>
        <v>1710306310</v>
      </c>
      <c r="E11" s="30">
        <f>'STATE ASSESSED'!H23</f>
        <v>197862879</v>
      </c>
      <c r="F11" s="310">
        <f>'STATE ASSESSED'!I23</f>
        <v>195960085</v>
      </c>
      <c r="G11" s="18">
        <f t="shared" si="0"/>
        <v>-17119368</v>
      </c>
      <c r="H11" s="19">
        <f>IF(E11=0,"",F11/E11-1)</f>
        <v>-9.6167305844164774E-3</v>
      </c>
      <c r="I11" s="23">
        <f>F11/D11</f>
        <v>0.11457601708783967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6994188842</v>
      </c>
      <c r="D13" s="16">
        <f>SUM(D6:D9)</f>
        <v>7107447393</v>
      </c>
      <c r="E13" s="16">
        <f>SUM(E6:E9)</f>
        <v>733834721</v>
      </c>
      <c r="F13" s="16">
        <f>SUM(F6:F9)</f>
        <v>744649996</v>
      </c>
      <c r="G13" s="16">
        <f>SUM(G6:G9)</f>
        <v>113258551</v>
      </c>
      <c r="H13" s="20">
        <f t="shared" si="1"/>
        <v>1.4738025730455906E-2</v>
      </c>
      <c r="I13" s="22"/>
    </row>
    <row r="14" spans="1:10">
      <c r="B14" s="13" t="s">
        <v>74</v>
      </c>
      <c r="C14" s="17">
        <f>SUM(C10:C11)</f>
        <v>3093797722</v>
      </c>
      <c r="D14" s="17">
        <f>SUM(D10:D11)</f>
        <v>2923209388</v>
      </c>
      <c r="E14" s="17">
        <f>SUM(E10:E11)</f>
        <v>1564234923</v>
      </c>
      <c r="F14" s="17">
        <f>SUM(F10:F11)</f>
        <v>1408863163</v>
      </c>
      <c r="G14" s="17">
        <f>SUM(G10:G11)</f>
        <v>-170588334</v>
      </c>
      <c r="H14" s="21">
        <f t="shared" si="1"/>
        <v>-9.9327637885757603E-2</v>
      </c>
      <c r="I14" s="22"/>
    </row>
    <row r="15" spans="1:10">
      <c r="B15" s="8" t="s">
        <v>72</v>
      </c>
      <c r="C15" s="16">
        <f>SUM(C13:C14)</f>
        <v>10087986564</v>
      </c>
      <c r="D15" s="16">
        <f>SUM(D13:D14)</f>
        <v>10030656781</v>
      </c>
      <c r="E15" s="16">
        <f>SUM(E13:E14)</f>
        <v>2298069644</v>
      </c>
      <c r="F15" s="16">
        <f>SUM(F13:F14)</f>
        <v>2153513159</v>
      </c>
      <c r="G15" s="16">
        <f>SUM(G13:G14)</f>
        <v>-57329783</v>
      </c>
      <c r="H15" s="20">
        <f>IF(E15=0,"",F15/E15-1)</f>
        <v>-6.29034395791358E-2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20339581</v>
      </c>
      <c r="D22" s="3">
        <v>19178805</v>
      </c>
      <c r="E22" s="30">
        <v>1932269</v>
      </c>
      <c r="F22" s="3">
        <v>1821991</v>
      </c>
      <c r="G22" s="18">
        <f>D22-C22</f>
        <v>-1160776</v>
      </c>
      <c r="H22" s="19">
        <f>IF(E22=0,"",F22/E22-1)</f>
        <v>-5.7071763817563737E-2</v>
      </c>
      <c r="I22" s="23">
        <f>IF(D22=0,"N/A",F22/D22)</f>
        <v>9.5000235937536259E-2</v>
      </c>
    </row>
    <row r="23" spans="1:9">
      <c r="A23" s="1">
        <v>120</v>
      </c>
      <c r="B23" s="37" t="s">
        <v>76</v>
      </c>
      <c r="C23" s="30">
        <v>0</v>
      </c>
      <c r="D23" s="3">
        <v>0</v>
      </c>
      <c r="E23" s="30">
        <v>0</v>
      </c>
      <c r="F23" s="3">
        <v>0</v>
      </c>
      <c r="G23" s="18">
        <f>D23-C23</f>
        <v>0</v>
      </c>
      <c r="H23" s="19" t="str">
        <f>IF(E23=0,"",F23/E23-1)</f>
        <v/>
      </c>
      <c r="I23" s="23" t="str">
        <f>IF(D23=0,"N/A",F23/D23)</f>
        <v>N/A</v>
      </c>
    </row>
    <row r="24" spans="1:9">
      <c r="A24" s="29">
        <v>130</v>
      </c>
      <c r="B24" s="38" t="s">
        <v>77</v>
      </c>
      <c r="C24" s="31">
        <v>54767102</v>
      </c>
      <c r="D24" s="4">
        <v>59096580</v>
      </c>
      <c r="E24" s="31">
        <v>5202914</v>
      </c>
      <c r="F24" s="4">
        <v>5614226</v>
      </c>
      <c r="G24" s="27">
        <f>D24-C24</f>
        <v>4329478</v>
      </c>
      <c r="H24" s="24">
        <f>IF(E24=0,"",F24/E24-1)</f>
        <v>7.9054160802965345E-2</v>
      </c>
      <c r="I24" s="25">
        <f>IF(D24=0,"N/A",F24/D24)</f>
        <v>9.5000861301956896E-2</v>
      </c>
    </row>
    <row r="25" spans="1:9">
      <c r="A25" s="8" t="s">
        <v>15</v>
      </c>
      <c r="B25" s="8" t="s">
        <v>16</v>
      </c>
      <c r="C25" s="16">
        <f>SUM(C22:C24)</f>
        <v>75106683</v>
      </c>
      <c r="D25" s="16">
        <f>SUM(D22:D24)</f>
        <v>78275385</v>
      </c>
      <c r="E25" s="16">
        <f>SUM(E22:E24)</f>
        <v>7135183</v>
      </c>
      <c r="F25" s="16">
        <f>SUM(F22:F24)</f>
        <v>7436217</v>
      </c>
      <c r="G25" s="16">
        <f>SUM(G22:G24)</f>
        <v>3168702</v>
      </c>
      <c r="H25" s="20">
        <f>IF(E25=0,"",F25/E25-1)</f>
        <v>4.2190088186946362E-2</v>
      </c>
      <c r="I25" s="26">
        <f>IF(D25=0,"N/A",F25/D25)</f>
        <v>9.5000708077002755E-2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23926</v>
      </c>
      <c r="D29" s="3">
        <v>23923</v>
      </c>
      <c r="E29" s="32">
        <v>653.28653624856156</v>
      </c>
      <c r="F29" s="39">
        <f>IF(D29&lt;&gt;0,D22/D29,0)</f>
        <v>801.68896041466371</v>
      </c>
      <c r="G29" s="18">
        <f>D29-C29</f>
        <v>-3</v>
      </c>
      <c r="H29" s="28">
        <f>F29-E29</f>
        <v>148.40242416610215</v>
      </c>
      <c r="I29" s="2"/>
    </row>
    <row r="30" spans="1:9">
      <c r="A30" s="1">
        <v>120</v>
      </c>
      <c r="B30" s="37" t="s">
        <v>76</v>
      </c>
      <c r="C30" s="30">
        <v>0</v>
      </c>
      <c r="D30" s="3">
        <v>0</v>
      </c>
      <c r="E30" s="32">
        <v>0</v>
      </c>
      <c r="F30" s="39">
        <f>IF(D30&lt;&gt;0,D23/D30,0)</f>
        <v>0</v>
      </c>
      <c r="G30" s="18">
        <f>D30-C30</f>
        <v>0</v>
      </c>
      <c r="H30" s="28">
        <f>F30-E30</f>
        <v>0</v>
      </c>
      <c r="I30" s="2"/>
    </row>
    <row r="31" spans="1:9">
      <c r="A31" s="1">
        <v>130</v>
      </c>
      <c r="B31" s="37" t="s">
        <v>77</v>
      </c>
      <c r="C31" s="30">
        <v>1621451.3</v>
      </c>
      <c r="D31" s="3">
        <v>1627854.74</v>
      </c>
      <c r="E31" s="32">
        <v>26.614623930626607</v>
      </c>
      <c r="F31" s="39">
        <f>IF(D31&lt;&gt;0,D24/D31,0)</f>
        <v>36.303349769402644</v>
      </c>
      <c r="G31" s="18">
        <f>D31-C31</f>
        <v>6403.4399999999441</v>
      </c>
      <c r="H31" s="28">
        <f>F31-E31</f>
        <v>9.6887258387760369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501268415</v>
      </c>
      <c r="D38" s="3">
        <v>517355719</v>
      </c>
      <c r="E38" s="30">
        <v>47621060</v>
      </c>
      <c r="F38" s="3">
        <v>49149342</v>
      </c>
      <c r="G38" s="18">
        <f>D38-C38</f>
        <v>16087304</v>
      </c>
      <c r="H38" s="19">
        <f>IF(E38=0,"",F38/E38-1)</f>
        <v>3.2092565768170545E-2</v>
      </c>
      <c r="I38" s="23">
        <f>IF(D38=0,"N/A",F38/D38)</f>
        <v>9.5001060575885893E-2</v>
      </c>
    </row>
    <row r="39" spans="1:9">
      <c r="A39" s="1">
        <v>300</v>
      </c>
      <c r="B39" s="37" t="s">
        <v>64</v>
      </c>
      <c r="C39" s="30">
        <v>1914722989</v>
      </c>
      <c r="D39" s="3">
        <v>2017411799</v>
      </c>
      <c r="E39" s="30">
        <v>181898744</v>
      </c>
      <c r="F39" s="3">
        <v>191654174</v>
      </c>
      <c r="G39" s="18">
        <f>D39-C39</f>
        <v>102688810</v>
      </c>
      <c r="H39" s="19">
        <f>IF(E39=0,"",F39/E39-1)</f>
        <v>5.363110148797956E-2</v>
      </c>
      <c r="I39" s="23">
        <f>IF(D39=0,"N/A",F39/D39)</f>
        <v>9.5000026318374869E-2</v>
      </c>
    </row>
    <row r="40" spans="1:9">
      <c r="A40" s="1">
        <v>400</v>
      </c>
      <c r="B40" s="37" t="s">
        <v>62</v>
      </c>
      <c r="C40" s="30">
        <v>217634822</v>
      </c>
      <c r="D40" s="3">
        <v>212364502</v>
      </c>
      <c r="E40" s="30">
        <v>20675357</v>
      </c>
      <c r="F40" s="3">
        <v>20174682</v>
      </c>
      <c r="G40" s="18">
        <f>D40-C40</f>
        <v>-5270320</v>
      </c>
      <c r="H40" s="19">
        <f>IF(E40=0,"",F40/E40-1)</f>
        <v>-2.4216026838133953E-2</v>
      </c>
      <c r="I40" s="23">
        <f>IF(D40=0,"N/A",F40/D40)</f>
        <v>9.5000255739539741E-2</v>
      </c>
    </row>
    <row r="41" spans="1:9">
      <c r="A41" s="29">
        <v>500</v>
      </c>
      <c r="B41" s="38" t="s">
        <v>63</v>
      </c>
      <c r="C41" s="31">
        <v>605236211</v>
      </c>
      <c r="D41" s="4">
        <v>616718983</v>
      </c>
      <c r="E41" s="31">
        <v>57497425</v>
      </c>
      <c r="F41" s="4">
        <v>58588296</v>
      </c>
      <c r="G41" s="27">
        <f>D41-C41</f>
        <v>11482772</v>
      </c>
      <c r="H41" s="24">
        <f>IF(E41=0,"",F41/E41-1)</f>
        <v>1.8972519204120797E-2</v>
      </c>
      <c r="I41" s="25">
        <f>IF(D41=0,"N/A",F41/D41)</f>
        <v>9.4999988025340223E-2</v>
      </c>
    </row>
    <row r="42" spans="1:9">
      <c r="A42" s="8" t="s">
        <v>14</v>
      </c>
      <c r="B42" s="8" t="s">
        <v>69</v>
      </c>
      <c r="C42" s="16">
        <f>SUM(C38:C41)</f>
        <v>3238862437</v>
      </c>
      <c r="D42" s="16">
        <f>SUM(D38:D41)</f>
        <v>3363851003</v>
      </c>
      <c r="E42" s="16">
        <f>SUM(E38:E41)</f>
        <v>307692586</v>
      </c>
      <c r="F42" s="16">
        <f>SUM(F38:F41)</f>
        <v>319566494</v>
      </c>
      <c r="G42" s="16">
        <f>SUM(G38:G41)</f>
        <v>124988566</v>
      </c>
      <c r="H42" s="20">
        <f>IF(E42=0,"",F42/E42-1)</f>
        <v>3.8590166095194833E-2</v>
      </c>
      <c r="I42" s="26">
        <f>IF(D42=0,"N/A",F42/D42)</f>
        <v>9.5000192848910203E-2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69847657</v>
      </c>
      <c r="D47" s="3">
        <v>70202513</v>
      </c>
      <c r="E47" s="30">
        <v>6635606</v>
      </c>
      <c r="F47" s="3">
        <v>6669306</v>
      </c>
      <c r="G47" s="18">
        <f>D47-C47</f>
        <v>354856</v>
      </c>
      <c r="H47" s="19">
        <f>IF(E47=0,"",F47/E47-1)</f>
        <v>5.0786619940967892E-3</v>
      </c>
      <c r="I47" s="23">
        <f>IF(D47=0,"N/A",F47/D47)</f>
        <v>9.5000958156583368E-2</v>
      </c>
    </row>
    <row r="48" spans="1:9">
      <c r="A48" s="29">
        <v>730</v>
      </c>
      <c r="B48" s="38" t="s">
        <v>67</v>
      </c>
      <c r="C48" s="31">
        <v>141073233</v>
      </c>
      <c r="D48" s="4">
        <v>123032150</v>
      </c>
      <c r="E48" s="31">
        <v>13401959</v>
      </c>
      <c r="F48" s="4">
        <v>11688049</v>
      </c>
      <c r="G48" s="27">
        <f>D48-C48</f>
        <v>-18041083</v>
      </c>
      <c r="H48" s="24">
        <f>IF(E48=0,"",F48/E48-1)</f>
        <v>-0.12788503531461337</v>
      </c>
      <c r="I48" s="25">
        <f>IF(D48=0,"N/A",F48/D48)</f>
        <v>9.4999957328226803E-2</v>
      </c>
    </row>
    <row r="49" spans="1:9">
      <c r="A49" s="8" t="s">
        <v>17</v>
      </c>
      <c r="B49" s="8" t="s">
        <v>68</v>
      </c>
      <c r="C49" s="16">
        <f>SUM(C47:C48)</f>
        <v>210920890</v>
      </c>
      <c r="D49" s="16">
        <f>SUM(D47:D48)</f>
        <v>193234663</v>
      </c>
      <c r="E49" s="16">
        <f>SUM(E47:E48)</f>
        <v>20037565</v>
      </c>
      <c r="F49" s="16">
        <f>SUM(F47:F48)</f>
        <v>18357355</v>
      </c>
      <c r="G49" s="16">
        <f>SUM(G47:G48)</f>
        <v>-17686227</v>
      </c>
      <c r="H49" s="20">
        <f>IF(E49=0,"",F49/E49-1)</f>
        <v>-8.3853003096933221E-2</v>
      </c>
      <c r="I49" s="26">
        <f>IF(D49=0,"N/A",F49/D49)</f>
        <v>9.5000320931032958E-2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33262</v>
      </c>
      <c r="D56" s="3">
        <v>8421489</v>
      </c>
      <c r="E56" s="30">
        <v>3825</v>
      </c>
      <c r="F56" s="3">
        <v>968471</v>
      </c>
      <c r="G56" s="18">
        <f>D56-C56</f>
        <v>8388227</v>
      </c>
      <c r="H56" s="19">
        <f t="shared" ref="H56:H87" si="2">IF(E56=0,"",F56/E56-1)</f>
        <v>252.19503267973857</v>
      </c>
      <c r="I56" s="23">
        <f t="shared" ref="I56:I87" si="3">IF(D56=0,"N/A",F56/D56)</f>
        <v>0.114999972095196</v>
      </c>
    </row>
    <row r="57" spans="1:9">
      <c r="A57" s="1">
        <v>502</v>
      </c>
      <c r="B57" s="1" t="s">
        <v>28</v>
      </c>
      <c r="C57" s="30">
        <v>0</v>
      </c>
      <c r="D57" s="3">
        <v>0</v>
      </c>
      <c r="E57" s="30">
        <v>0</v>
      </c>
      <c r="F57" s="3">
        <v>0</v>
      </c>
      <c r="G57" s="18">
        <f t="shared" ref="G57:G86" si="4">D57-C57</f>
        <v>0</v>
      </c>
      <c r="H57" s="19" t="str">
        <f t="shared" si="2"/>
        <v/>
      </c>
      <c r="I57" s="23" t="str">
        <f t="shared" si="3"/>
        <v>N/A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440</v>
      </c>
      <c r="E60" s="30">
        <v>0</v>
      </c>
      <c r="F60" s="3">
        <v>51</v>
      </c>
      <c r="G60" s="18">
        <f t="shared" si="4"/>
        <v>440</v>
      </c>
      <c r="H60" s="19" t="str">
        <f t="shared" si="2"/>
        <v/>
      </c>
      <c r="I60" s="23">
        <f t="shared" si="3"/>
        <v>0.11590909090909091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0</v>
      </c>
      <c r="D62" s="3">
        <v>0</v>
      </c>
      <c r="E62" s="30">
        <v>0</v>
      </c>
      <c r="F62" s="3">
        <v>0</v>
      </c>
      <c r="G62" s="18">
        <f t="shared" si="4"/>
        <v>0</v>
      </c>
      <c r="H62" s="19" t="str">
        <f t="shared" si="2"/>
        <v/>
      </c>
      <c r="I62" s="23" t="str">
        <f t="shared" si="3"/>
        <v>N/A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565810</v>
      </c>
      <c r="D64" s="3">
        <v>434656</v>
      </c>
      <c r="E64" s="30">
        <v>65068</v>
      </c>
      <c r="F64" s="3">
        <v>49986</v>
      </c>
      <c r="G64" s="18">
        <f t="shared" si="4"/>
        <v>-131154</v>
      </c>
      <c r="H64" s="19">
        <f t="shared" si="2"/>
        <v>-0.23178828302698717</v>
      </c>
      <c r="I64" s="23">
        <f t="shared" si="3"/>
        <v>0.11500128837517486</v>
      </c>
    </row>
    <row r="65" spans="1:9">
      <c r="A65" s="1">
        <v>510</v>
      </c>
      <c r="B65" s="1" t="s">
        <v>35</v>
      </c>
      <c r="C65" s="30">
        <v>0</v>
      </c>
      <c r="D65" s="3">
        <v>0</v>
      </c>
      <c r="E65" s="30">
        <v>0</v>
      </c>
      <c r="F65" s="3">
        <v>0</v>
      </c>
      <c r="G65" s="18">
        <f t="shared" si="4"/>
        <v>0</v>
      </c>
      <c r="H65" s="19" t="str">
        <f t="shared" si="2"/>
        <v/>
      </c>
      <c r="I65" s="23" t="str">
        <f t="shared" si="3"/>
        <v>N/A</v>
      </c>
    </row>
    <row r="66" spans="1:9">
      <c r="A66" s="1">
        <v>511</v>
      </c>
      <c r="B66" s="1" t="s">
        <v>36</v>
      </c>
      <c r="C66" s="30">
        <v>42609</v>
      </c>
      <c r="D66" s="3">
        <v>29123</v>
      </c>
      <c r="E66" s="30">
        <v>4900</v>
      </c>
      <c r="F66" s="3">
        <v>3349</v>
      </c>
      <c r="G66" s="18">
        <f t="shared" si="4"/>
        <v>-13486</v>
      </c>
      <c r="H66" s="19">
        <f t="shared" si="2"/>
        <v>-0.31653061224489798</v>
      </c>
      <c r="I66" s="23">
        <f t="shared" si="3"/>
        <v>0.11499502111732994</v>
      </c>
    </row>
    <row r="67" spans="1:9">
      <c r="A67" s="1">
        <v>512</v>
      </c>
      <c r="B67" s="1" t="s">
        <v>37</v>
      </c>
      <c r="C67" s="30">
        <v>50892909</v>
      </c>
      <c r="D67" s="3">
        <v>44991778</v>
      </c>
      <c r="E67" s="30">
        <v>5852684</v>
      </c>
      <c r="F67" s="3">
        <v>5174054</v>
      </c>
      <c r="G67" s="18">
        <f t="shared" si="4"/>
        <v>-5901131</v>
      </c>
      <c r="H67" s="19">
        <f t="shared" si="2"/>
        <v>-0.11595192906365692</v>
      </c>
      <c r="I67" s="23">
        <f t="shared" si="3"/>
        <v>0.11499998955364689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4"/>
        <v>0</v>
      </c>
      <c r="H68" s="19" t="str">
        <f t="shared" si="2"/>
        <v/>
      </c>
      <c r="I68" s="23" t="str">
        <f t="shared" si="3"/>
        <v>N/A</v>
      </c>
    </row>
    <row r="69" spans="1:9">
      <c r="A69" s="1">
        <v>514</v>
      </c>
      <c r="B69" s="1" t="s">
        <v>39</v>
      </c>
      <c r="C69" s="30">
        <v>10228805</v>
      </c>
      <c r="D69" s="3">
        <v>8496334</v>
      </c>
      <c r="E69" s="30">
        <v>1176314</v>
      </c>
      <c r="F69" s="3">
        <v>977080</v>
      </c>
      <c r="G69" s="18">
        <f t="shared" si="4"/>
        <v>-1732471</v>
      </c>
      <c r="H69" s="19">
        <f t="shared" si="2"/>
        <v>-0.16937144333910847</v>
      </c>
      <c r="I69" s="23">
        <f t="shared" si="3"/>
        <v>0.11500018713953571</v>
      </c>
    </row>
    <row r="70" spans="1:9">
      <c r="A70" s="1">
        <v>515</v>
      </c>
      <c r="B70" s="1" t="s">
        <v>40</v>
      </c>
      <c r="C70" s="30">
        <v>0</v>
      </c>
      <c r="D70" s="3">
        <v>0</v>
      </c>
      <c r="E70" s="30">
        <v>0</v>
      </c>
      <c r="F70" s="3">
        <v>0</v>
      </c>
      <c r="G70" s="18">
        <f t="shared" si="4"/>
        <v>0</v>
      </c>
      <c r="H70" s="19" t="str">
        <f t="shared" si="2"/>
        <v/>
      </c>
      <c r="I70" s="23" t="str">
        <f t="shared" si="3"/>
        <v>N/A</v>
      </c>
    </row>
    <row r="71" spans="1:9">
      <c r="A71" s="1">
        <v>516</v>
      </c>
      <c r="B71" s="1" t="s">
        <v>41</v>
      </c>
      <c r="C71" s="30">
        <v>0</v>
      </c>
      <c r="D71" s="3">
        <v>0</v>
      </c>
      <c r="E71" s="30">
        <v>0</v>
      </c>
      <c r="F71" s="3">
        <v>0</v>
      </c>
      <c r="G71" s="18">
        <f t="shared" si="4"/>
        <v>0</v>
      </c>
      <c r="H71" s="19" t="str">
        <f t="shared" si="2"/>
        <v/>
      </c>
      <c r="I71" s="23" t="str">
        <f t="shared" si="3"/>
        <v>N/A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4"/>
        <v>0</v>
      </c>
      <c r="H72" s="19" t="str">
        <f t="shared" si="2"/>
        <v/>
      </c>
      <c r="I72" s="23" t="str">
        <f t="shared" si="3"/>
        <v>N/A</v>
      </c>
    </row>
    <row r="73" spans="1:9">
      <c r="A73" s="1">
        <v>518</v>
      </c>
      <c r="B73" s="1" t="s">
        <v>43</v>
      </c>
      <c r="C73" s="30">
        <v>0</v>
      </c>
      <c r="D73" s="3">
        <v>0</v>
      </c>
      <c r="E73" s="30">
        <v>0</v>
      </c>
      <c r="F73" s="3">
        <v>0</v>
      </c>
      <c r="G73" s="18">
        <f t="shared" si="4"/>
        <v>0</v>
      </c>
      <c r="H73" s="19" t="str">
        <f t="shared" si="2"/>
        <v/>
      </c>
      <c r="I73" s="23" t="str">
        <f t="shared" si="3"/>
        <v>N/A</v>
      </c>
    </row>
    <row r="74" spans="1:9">
      <c r="A74" s="1">
        <v>519</v>
      </c>
      <c r="B74" s="1" t="s">
        <v>44</v>
      </c>
      <c r="C74" s="30">
        <v>0</v>
      </c>
      <c r="D74" s="3">
        <v>0</v>
      </c>
      <c r="E74" s="30">
        <v>0</v>
      </c>
      <c r="F74" s="3">
        <v>0</v>
      </c>
      <c r="G74" s="18">
        <f t="shared" si="4"/>
        <v>0</v>
      </c>
      <c r="H74" s="19" t="str">
        <f t="shared" si="2"/>
        <v/>
      </c>
      <c r="I74" s="23" t="str">
        <f t="shared" si="3"/>
        <v>N/A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1501539115</v>
      </c>
      <c r="D77" s="3">
        <v>1440432246</v>
      </c>
      <c r="E77" s="30">
        <v>172677021</v>
      </c>
      <c r="F77" s="3">
        <v>165649700</v>
      </c>
      <c r="G77" s="18">
        <f t="shared" si="4"/>
        <v>-61106869</v>
      </c>
      <c r="H77" s="19">
        <f t="shared" si="2"/>
        <v>-4.0696329826074518E-2</v>
      </c>
      <c r="I77" s="23">
        <f t="shared" si="3"/>
        <v>0.1149999942447831</v>
      </c>
    </row>
    <row r="78" spans="1:9">
      <c r="A78" s="1">
        <v>523</v>
      </c>
      <c r="B78" s="1" t="s">
        <v>21</v>
      </c>
      <c r="C78" s="30">
        <v>349963391</v>
      </c>
      <c r="D78" s="3">
        <v>337472218</v>
      </c>
      <c r="E78" s="30">
        <v>40245790</v>
      </c>
      <c r="F78" s="3">
        <v>38809306</v>
      </c>
      <c r="G78" s="18">
        <f t="shared" si="4"/>
        <v>-12491173</v>
      </c>
      <c r="H78" s="19">
        <f t="shared" si="2"/>
        <v>-3.5692776809698623E-2</v>
      </c>
      <c r="I78" s="23">
        <f t="shared" si="3"/>
        <v>0.1150000027557824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1043985484</v>
      </c>
      <c r="D80" s="3">
        <v>1060015989</v>
      </c>
      <c r="E80" s="30">
        <v>120058325</v>
      </c>
      <c r="F80" s="3">
        <v>121901844</v>
      </c>
      <c r="G80" s="18">
        <f t="shared" si="4"/>
        <v>16030505</v>
      </c>
      <c r="H80" s="19">
        <f t="shared" si="2"/>
        <v>1.5355195068730065E-2</v>
      </c>
      <c r="I80" s="23">
        <f t="shared" si="3"/>
        <v>0.11500000496690621</v>
      </c>
    </row>
    <row r="81" spans="1:9">
      <c r="A81" s="1">
        <v>526</v>
      </c>
      <c r="B81" s="1" t="s">
        <v>47</v>
      </c>
      <c r="C81" s="30">
        <v>747666</v>
      </c>
      <c r="D81" s="3">
        <v>824890</v>
      </c>
      <c r="E81" s="30">
        <v>85982</v>
      </c>
      <c r="F81" s="3">
        <v>94862</v>
      </c>
      <c r="G81" s="18">
        <f t="shared" si="4"/>
        <v>77224</v>
      </c>
      <c r="H81" s="19">
        <f t="shared" si="2"/>
        <v>0.10327743015980095</v>
      </c>
      <c r="I81" s="23">
        <f t="shared" si="3"/>
        <v>0.11499957570100255</v>
      </c>
    </row>
    <row r="82" spans="1:9">
      <c r="A82" s="1">
        <v>527</v>
      </c>
      <c r="B82" s="1" t="s">
        <v>48</v>
      </c>
      <c r="C82" s="30">
        <v>493586654</v>
      </c>
      <c r="D82" s="3">
        <v>549574804</v>
      </c>
      <c r="E82" s="30">
        <v>56762467</v>
      </c>
      <c r="F82" s="3">
        <v>63201103</v>
      </c>
      <c r="G82" s="18">
        <f t="shared" si="4"/>
        <v>55988150</v>
      </c>
      <c r="H82" s="19">
        <f t="shared" si="2"/>
        <v>0.11343122207849077</v>
      </c>
      <c r="I82" s="23">
        <f t="shared" si="3"/>
        <v>0.1150000009825778</v>
      </c>
    </row>
    <row r="83" spans="1:9">
      <c r="A83" s="1">
        <v>528</v>
      </c>
      <c r="B83" s="1" t="s">
        <v>49</v>
      </c>
      <c r="C83" s="30">
        <v>9611382</v>
      </c>
      <c r="D83" s="3">
        <v>12670440</v>
      </c>
      <c r="E83" s="30">
        <v>1105310</v>
      </c>
      <c r="F83" s="3">
        <v>1457100</v>
      </c>
      <c r="G83" s="18">
        <f t="shared" si="4"/>
        <v>3059058</v>
      </c>
      <c r="H83" s="19">
        <f t="shared" si="2"/>
        <v>0.31827270177597233</v>
      </c>
      <c r="I83" s="23">
        <f t="shared" si="3"/>
        <v>0.11499995264568555</v>
      </c>
    </row>
    <row r="84" spans="1:9">
      <c r="A84" s="1">
        <v>529</v>
      </c>
      <c r="B84" s="1" t="s">
        <v>50</v>
      </c>
      <c r="C84" s="30">
        <v>0</v>
      </c>
      <c r="D84" s="3">
        <v>0</v>
      </c>
      <c r="E84" s="30">
        <v>0</v>
      </c>
      <c r="F84" s="3">
        <v>0</v>
      </c>
      <c r="G84" s="18">
        <f t="shared" si="4"/>
        <v>0</v>
      </c>
      <c r="H84" s="19" t="str">
        <f t="shared" si="2"/>
        <v/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8101745</v>
      </c>
      <c r="D85" s="3">
        <v>8721935</v>
      </c>
      <c r="E85" s="30">
        <v>931701</v>
      </c>
      <c r="F85" s="3">
        <v>1003024</v>
      </c>
      <c r="G85" s="18">
        <f t="shared" si="4"/>
        <v>620190</v>
      </c>
      <c r="H85" s="19">
        <f t="shared" si="2"/>
        <v>7.6551382900737375E-2</v>
      </c>
      <c r="I85" s="23">
        <f t="shared" si="3"/>
        <v>0.11500016911384917</v>
      </c>
    </row>
    <row r="86" spans="1:9">
      <c r="A86" s="29">
        <v>531</v>
      </c>
      <c r="B86" s="29" t="s">
        <v>52</v>
      </c>
      <c r="C86" s="31">
        <v>853761899</v>
      </c>
      <c r="D86" s="4">
        <f>327246199+526515700</f>
        <v>853761899</v>
      </c>
      <c r="E86" s="31">
        <v>98182620</v>
      </c>
      <c r="F86" s="4">
        <f>37633313+60549307</f>
        <v>98182620</v>
      </c>
      <c r="G86" s="27">
        <f t="shared" si="4"/>
        <v>0</v>
      </c>
      <c r="H86" s="24">
        <f t="shared" si="2"/>
        <v>0</v>
      </c>
      <c r="I86" s="25">
        <f t="shared" si="3"/>
        <v>0.1150000018916281</v>
      </c>
    </row>
    <row r="87" spans="1:9">
      <c r="A87" s="8" t="s">
        <v>19</v>
      </c>
      <c r="B87" s="8" t="s">
        <v>26</v>
      </c>
      <c r="C87" s="16">
        <f>SUM(C56:C85)</f>
        <v>3469298832</v>
      </c>
      <c r="D87" s="16">
        <f>SUM(D56:D85)</f>
        <v>3472086342</v>
      </c>
      <c r="E87" s="16">
        <f>SUM(E56:E85)</f>
        <v>398969387</v>
      </c>
      <c r="F87" s="16">
        <f>SUM(F56:F85)</f>
        <v>399289930</v>
      </c>
      <c r="G87" s="16">
        <f>SUM(G56:G86)</f>
        <v>2787510</v>
      </c>
      <c r="H87" s="20">
        <f t="shared" si="2"/>
        <v>8.0342755721263259E-4</v>
      </c>
      <c r="I87" s="26">
        <f t="shared" si="3"/>
        <v>0.11500000019296755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J87"/>
  <sheetViews>
    <sheetView workbookViewId="0">
      <selection activeCell="H38" sqref="H38"/>
    </sheetView>
  </sheetViews>
  <sheetFormatPr defaultRowHeight="12.75"/>
  <cols>
    <col min="1" max="1" width="4.5703125" style="1" customWidth="1"/>
    <col min="2" max="2" width="42.5703125" style="1" bestFit="1" customWidth="1"/>
    <col min="3" max="4" width="15.140625" style="1" bestFit="1" customWidth="1"/>
    <col min="5" max="5" width="14.7109375" style="1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"BIG HORN COUNTY "&amp;D3</f>
        <v>BIG HORN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18">
        <f>C25</f>
        <v>168161214</v>
      </c>
      <c r="D6" s="18">
        <f>D25</f>
        <v>160719380</v>
      </c>
      <c r="E6" s="18">
        <f>E25</f>
        <v>15975669</v>
      </c>
      <c r="F6" s="18">
        <f>F25</f>
        <v>15268416</v>
      </c>
      <c r="G6" s="18">
        <f t="shared" ref="G6:G11" si="0">D6-C6</f>
        <v>-7441834</v>
      </c>
      <c r="H6" s="19">
        <f>IF(E6=0,"",F6/E6-1)</f>
        <v>-4.4270634300197398E-2</v>
      </c>
      <c r="I6" s="23">
        <f>IF(D6=0,"N/A",F6/D6)</f>
        <v>9.500046602967234E-2</v>
      </c>
    </row>
    <row r="7" spans="1:10">
      <c r="A7" s="1" t="s">
        <v>14</v>
      </c>
      <c r="B7" s="37" t="s">
        <v>70</v>
      </c>
      <c r="C7" s="18">
        <f>C42</f>
        <v>694051206</v>
      </c>
      <c r="D7" s="18">
        <f>D42</f>
        <v>710309432</v>
      </c>
      <c r="E7" s="18">
        <f>E42</f>
        <v>65935191</v>
      </c>
      <c r="F7" s="18">
        <f>F42</f>
        <v>67479926</v>
      </c>
      <c r="G7" s="18">
        <f t="shared" si="0"/>
        <v>16258226</v>
      </c>
      <c r="H7" s="19">
        <f t="shared" ref="H7:H14" si="1">IF(E7=0,"",F7/E7-1)</f>
        <v>2.34280810682721E-2</v>
      </c>
      <c r="I7" s="23">
        <f>IF(D7=0,"N/A",F7/D7)</f>
        <v>9.5000746097371261E-2</v>
      </c>
    </row>
    <row r="8" spans="1:10">
      <c r="A8" s="1" t="s">
        <v>17</v>
      </c>
      <c r="B8" s="37" t="s">
        <v>71</v>
      </c>
      <c r="C8" s="18">
        <f>C49</f>
        <v>108347879</v>
      </c>
      <c r="D8" s="18">
        <f>D49</f>
        <v>95599015.629999995</v>
      </c>
      <c r="E8" s="18">
        <f>E49</f>
        <v>10293042</v>
      </c>
      <c r="F8" s="18">
        <f>F49</f>
        <v>9081906</v>
      </c>
      <c r="G8" s="18">
        <f t="shared" si="0"/>
        <v>-12748863.370000005</v>
      </c>
      <c r="H8" s="19">
        <f t="shared" si="1"/>
        <v>-0.11766550646543561</v>
      </c>
      <c r="I8" s="23">
        <f>IF(D8=0,"N/A",F8/D8)</f>
        <v>9.4999994928295056E-2</v>
      </c>
    </row>
    <row r="9" spans="1:10">
      <c r="A9" s="1" t="s">
        <v>19</v>
      </c>
      <c r="B9" s="37" t="s">
        <v>20</v>
      </c>
      <c r="C9" s="18">
        <f>C87</f>
        <v>125828296</v>
      </c>
      <c r="D9" s="18">
        <f>D87</f>
        <v>115640348</v>
      </c>
      <c r="E9" s="18">
        <f>E87</f>
        <v>14470277</v>
      </c>
      <c r="F9" s="18">
        <f>F87</f>
        <v>13298658</v>
      </c>
      <c r="G9" s="18">
        <f t="shared" si="0"/>
        <v>-10187948</v>
      </c>
      <c r="H9" s="19">
        <f t="shared" si="1"/>
        <v>-8.09672821052424E-2</v>
      </c>
      <c r="I9" s="23">
        <f>IF(D9=0,"N/A",F9/D9)</f>
        <v>0.1150001554820641</v>
      </c>
    </row>
    <row r="10" spans="1:10">
      <c r="B10" s="1" t="s">
        <v>23</v>
      </c>
      <c r="C10" s="18">
        <f>'MINERAL VALUE DETAIL'!V33</f>
        <v>88355043</v>
      </c>
      <c r="D10" s="310">
        <f>'STATE ASSESSED'!C6</f>
        <v>75687266</v>
      </c>
      <c r="E10" s="310">
        <f>C10</f>
        <v>88355043</v>
      </c>
      <c r="F10" s="310">
        <f>D10</f>
        <v>75687266</v>
      </c>
      <c r="G10" s="18">
        <f t="shared" si="0"/>
        <v>-12667777</v>
      </c>
      <c r="H10" s="19">
        <f t="shared" si="1"/>
        <v>-0.14337355933378926</v>
      </c>
      <c r="I10" s="23">
        <f>IF(D10=0,"N/A",F10/D10)</f>
        <v>1</v>
      </c>
    </row>
    <row r="11" spans="1:10">
      <c r="B11" s="1" t="s">
        <v>66</v>
      </c>
      <c r="C11" s="18">
        <f>'STATE ASSESSED'!E6</f>
        <v>177277981</v>
      </c>
      <c r="D11" s="310">
        <f>'STATE ASSESSED'!F6</f>
        <v>182568064</v>
      </c>
      <c r="E11" s="310">
        <f>'STATE ASSESSED'!H6</f>
        <v>20125022</v>
      </c>
      <c r="F11" s="310">
        <f>'STATE ASSESSED'!I6</f>
        <v>20694420</v>
      </c>
      <c r="G11" s="18">
        <f t="shared" si="0"/>
        <v>5290083</v>
      </c>
      <c r="H11" s="19">
        <f>IF(E11=0,"",F11/E11-1)</f>
        <v>2.8293037393946729E-2</v>
      </c>
      <c r="I11" s="23">
        <f>F11/D11</f>
        <v>0.1133518072470769</v>
      </c>
      <c r="J11" s="1" t="s">
        <v>530</v>
      </c>
    </row>
    <row r="12" spans="1:10">
      <c r="C12" s="18"/>
      <c r="D12" s="3"/>
      <c r="E12" s="310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1096388595</v>
      </c>
      <c r="D13" s="16">
        <f>SUM(D6:D9)</f>
        <v>1082268175.6300001</v>
      </c>
      <c r="E13" s="16">
        <f>SUM(E6:E9)</f>
        <v>106674179</v>
      </c>
      <c r="F13" s="16">
        <f>SUM(F6:F9)</f>
        <v>105128906</v>
      </c>
      <c r="G13" s="16">
        <f>SUM(G6:G9)</f>
        <v>-14120419.370000005</v>
      </c>
      <c r="H13" s="20">
        <f t="shared" si="1"/>
        <v>-1.4485914159226843E-2</v>
      </c>
      <c r="I13" s="22"/>
    </row>
    <row r="14" spans="1:10">
      <c r="B14" s="13" t="s">
        <v>74</v>
      </c>
      <c r="C14" s="17">
        <f>SUM(C10:C11)</f>
        <v>265633024</v>
      </c>
      <c r="D14" s="17">
        <f>SUM(D10:D11)</f>
        <v>258255330</v>
      </c>
      <c r="E14" s="17">
        <f>SUM(E10:E11)</f>
        <v>108480065</v>
      </c>
      <c r="F14" s="17">
        <f>SUM(F10:F11)</f>
        <v>96381686</v>
      </c>
      <c r="G14" s="17">
        <f>SUM(G10:G11)</f>
        <v>-7377694</v>
      </c>
      <c r="H14" s="21">
        <f t="shared" si="1"/>
        <v>-0.11152628826319377</v>
      </c>
      <c r="I14" s="22"/>
    </row>
    <row r="15" spans="1:10">
      <c r="B15" s="8" t="s">
        <v>72</v>
      </c>
      <c r="C15" s="16">
        <f>SUM(C13:C14)</f>
        <v>1362021619</v>
      </c>
      <c r="D15" s="16">
        <f>SUM(D13:D14)</f>
        <v>1340523505.6300001</v>
      </c>
      <c r="E15" s="16">
        <f>SUM(E13:E14)</f>
        <v>215154244</v>
      </c>
      <c r="F15" s="16">
        <f>SUM(F13:F14)</f>
        <v>201510592</v>
      </c>
      <c r="G15" s="16">
        <f>SUM(G13:G14)</f>
        <v>-21498113.370000005</v>
      </c>
      <c r="H15" s="20">
        <f>IF(E15=0,"",F15/E15-1)</f>
        <v>-6.3413352887428998E-2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18">
        <v>156202795</v>
      </c>
      <c r="D22" s="340">
        <v>147714784</v>
      </c>
      <c r="E22" s="18">
        <v>14839268</v>
      </c>
      <c r="F22" s="340">
        <v>14032761</v>
      </c>
      <c r="G22" s="18">
        <f>D22-C22</f>
        <v>-8488011</v>
      </c>
      <c r="H22" s="19">
        <f>IF(E22=0,"",F22/E22-1)</f>
        <v>-5.434951373612229E-2</v>
      </c>
      <c r="I22" s="23">
        <f>IF(D22=0,"N/A",F22/D22)</f>
        <v>9.499902866865377E-2</v>
      </c>
    </row>
    <row r="23" spans="1:9">
      <c r="A23" s="1">
        <v>120</v>
      </c>
      <c r="B23" s="37" t="s">
        <v>76</v>
      </c>
      <c r="C23" s="18">
        <v>0</v>
      </c>
      <c r="D23" s="340">
        <v>0</v>
      </c>
      <c r="E23" s="18">
        <v>0</v>
      </c>
      <c r="F23" s="340">
        <v>0</v>
      </c>
      <c r="G23" s="18">
        <f>D23-C23</f>
        <v>0</v>
      </c>
      <c r="H23" s="19" t="str">
        <f>IF(E23=0,"",F23/E23-1)</f>
        <v/>
      </c>
      <c r="I23" s="23" t="str">
        <f>IF(D23=0,"N/A",F23/D23)</f>
        <v>N/A</v>
      </c>
    </row>
    <row r="24" spans="1:9">
      <c r="A24" s="29">
        <v>130</v>
      </c>
      <c r="B24" s="38" t="s">
        <v>77</v>
      </c>
      <c r="C24" s="27">
        <v>11958419</v>
      </c>
      <c r="D24" s="341">
        <v>13004596</v>
      </c>
      <c r="E24" s="27">
        <v>1136401</v>
      </c>
      <c r="F24" s="341">
        <v>1235655</v>
      </c>
      <c r="G24" s="27">
        <f>D24-C24</f>
        <v>1046177</v>
      </c>
      <c r="H24" s="24">
        <f>IF(E24=0,"",F24/E24-1)</f>
        <v>8.7340648239485841E-2</v>
      </c>
      <c r="I24" s="25">
        <f>IF(D24=0,"N/A",F24/D24)</f>
        <v>9.5016792524735105E-2</v>
      </c>
    </row>
    <row r="25" spans="1:9">
      <c r="A25" s="8" t="s">
        <v>15</v>
      </c>
      <c r="B25" s="8" t="s">
        <v>16</v>
      </c>
      <c r="C25" s="16">
        <f>SUM(C22:C24)</f>
        <v>168161214</v>
      </c>
      <c r="D25" s="16">
        <f>SUM(D22:D24)</f>
        <v>160719380</v>
      </c>
      <c r="E25" s="16">
        <f>SUM(E22:E24)</f>
        <v>15975669</v>
      </c>
      <c r="F25" s="16">
        <f>SUM(F22:F24)</f>
        <v>15268416</v>
      </c>
      <c r="G25" s="16">
        <f>SUM(G22:G24)</f>
        <v>-7441834</v>
      </c>
      <c r="H25" s="20">
        <f>IF(E25=0,"",F25/E25-1)</f>
        <v>-4.4270634300197398E-2</v>
      </c>
      <c r="I25" s="26">
        <f>IF(D25=0,"N/A",F25/D25)</f>
        <v>9.500046602967234E-2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18">
        <v>117315.78</v>
      </c>
      <c r="D29" s="340">
        <v>117339.78</v>
      </c>
      <c r="E29" s="39">
        <f t="shared" ref="E29:F31" si="2">IF(C29&lt;&gt;0,C22/C29,0)</f>
        <v>1331.473012411459</v>
      </c>
      <c r="F29" s="39">
        <f t="shared" si="2"/>
        <v>1258.8636522072907</v>
      </c>
      <c r="G29" s="18">
        <f>D29-C29</f>
        <v>24</v>
      </c>
      <c r="H29" s="28">
        <f>F29-E29</f>
        <v>-72.609360204168297</v>
      </c>
      <c r="I29" s="2"/>
    </row>
    <row r="30" spans="1:9">
      <c r="A30" s="1">
        <v>120</v>
      </c>
      <c r="B30" s="37" t="s">
        <v>76</v>
      </c>
      <c r="C30" s="18">
        <v>0</v>
      </c>
      <c r="D30" s="340">
        <v>0</v>
      </c>
      <c r="E30" s="39">
        <f t="shared" si="2"/>
        <v>0</v>
      </c>
      <c r="F30" s="39">
        <f t="shared" si="2"/>
        <v>0</v>
      </c>
      <c r="G30" s="18">
        <f>D30-C30</f>
        <v>0</v>
      </c>
      <c r="H30" s="28">
        <f>F30-E30</f>
        <v>0</v>
      </c>
      <c r="I30" s="2"/>
    </row>
    <row r="31" spans="1:9">
      <c r="A31" s="1">
        <v>130</v>
      </c>
      <c r="B31" s="37" t="s">
        <v>77</v>
      </c>
      <c r="C31" s="18">
        <v>190350.91999999998</v>
      </c>
      <c r="D31" s="340">
        <v>190819.91999999998</v>
      </c>
      <c r="E31" s="39">
        <f t="shared" si="2"/>
        <v>62.823016563303192</v>
      </c>
      <c r="F31" s="39">
        <f t="shared" si="2"/>
        <v>68.151144807104004</v>
      </c>
      <c r="G31" s="18">
        <f>D31-C31</f>
        <v>469</v>
      </c>
      <c r="H31" s="28">
        <f>F31-E31</f>
        <v>5.328128243800812</v>
      </c>
      <c r="I31" s="2"/>
    </row>
    <row r="32" spans="1:9">
      <c r="B32" s="37"/>
      <c r="C32" s="18"/>
      <c r="D32" s="3"/>
      <c r="E32" s="39"/>
      <c r="F32" s="5"/>
      <c r="G32" s="3"/>
      <c r="H32" s="6"/>
      <c r="I32" s="2"/>
    </row>
    <row r="33" spans="1:9">
      <c r="B33" s="37"/>
      <c r="C33" s="18"/>
      <c r="D33" s="3"/>
      <c r="E33" s="39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18">
        <v>134303895</v>
      </c>
      <c r="D38" s="340">
        <v>136917927</v>
      </c>
      <c r="E38" s="18">
        <v>12759224</v>
      </c>
      <c r="F38" s="340">
        <v>13007699</v>
      </c>
      <c r="G38" s="18">
        <f>D38-C38</f>
        <v>2614032</v>
      </c>
      <c r="H38" s="19">
        <f>IF(E38=0,"",F38/E38-1)</f>
        <v>1.9474146703592599E-2</v>
      </c>
      <c r="I38" s="23">
        <f>IF(D38=0,"N/A",F38/D38)</f>
        <v>9.5003622133425961E-2</v>
      </c>
    </row>
    <row r="39" spans="1:9">
      <c r="A39" s="1">
        <v>300</v>
      </c>
      <c r="B39" s="37" t="s">
        <v>64</v>
      </c>
      <c r="C39" s="18">
        <v>482749011</v>
      </c>
      <c r="D39" s="340">
        <v>499671966</v>
      </c>
      <c r="E39" s="18">
        <v>45861137</v>
      </c>
      <c r="F39" s="340">
        <v>47468880</v>
      </c>
      <c r="G39" s="18">
        <f>D39-C39</f>
        <v>16922955</v>
      </c>
      <c r="H39" s="19">
        <f>IF(E39=0,"",F39/E39-1)</f>
        <v>3.5056762766261018E-2</v>
      </c>
      <c r="I39" s="23">
        <f>IF(D39=0,"N/A",F39/D39)</f>
        <v>9.5000086516760882E-2</v>
      </c>
    </row>
    <row r="40" spans="1:9">
      <c r="A40" s="1">
        <v>400</v>
      </c>
      <c r="B40" s="37" t="s">
        <v>62</v>
      </c>
      <c r="C40" s="18">
        <v>15741365</v>
      </c>
      <c r="D40" s="340">
        <v>16281473</v>
      </c>
      <c r="E40" s="18">
        <v>1495427</v>
      </c>
      <c r="F40" s="340">
        <v>1546734</v>
      </c>
      <c r="G40" s="18">
        <f>D40-C40</f>
        <v>540108</v>
      </c>
      <c r="H40" s="19">
        <f>IF(E40=0,"",F40/E40-1)</f>
        <v>3.43092641767202E-2</v>
      </c>
      <c r="I40" s="23">
        <f>IF(D40=0,"N/A",F40/D40)</f>
        <v>9.4999635475242317E-2</v>
      </c>
    </row>
    <row r="41" spans="1:9">
      <c r="A41" s="29">
        <v>500</v>
      </c>
      <c r="B41" s="38" t="s">
        <v>63</v>
      </c>
      <c r="C41" s="27">
        <v>61256935</v>
      </c>
      <c r="D41" s="341">
        <v>57438066</v>
      </c>
      <c r="E41" s="27">
        <v>5819403</v>
      </c>
      <c r="F41" s="341">
        <v>5456613</v>
      </c>
      <c r="G41" s="27">
        <f>D41-C41</f>
        <v>-3818869</v>
      </c>
      <c r="H41" s="24">
        <f>IF(E41=0,"",F41/E41-1)</f>
        <v>-6.2341446364859054E-2</v>
      </c>
      <c r="I41" s="25">
        <f>IF(D41=0,"N/A",F41/D41)</f>
        <v>9.4999943069113787E-2</v>
      </c>
    </row>
    <row r="42" spans="1:9">
      <c r="A42" s="8" t="s">
        <v>14</v>
      </c>
      <c r="B42" s="8" t="s">
        <v>69</v>
      </c>
      <c r="C42" s="16">
        <f>SUM(C38:C41)</f>
        <v>694051206</v>
      </c>
      <c r="D42" s="16">
        <f>SUM(D38:D41)</f>
        <v>710309432</v>
      </c>
      <c r="E42" s="16">
        <f>SUM(E38:E41)</f>
        <v>65935191</v>
      </c>
      <c r="F42" s="16">
        <f>SUM(F38:F41)</f>
        <v>67479926</v>
      </c>
      <c r="G42" s="16">
        <f>SUM(G38:G41)</f>
        <v>16258226</v>
      </c>
      <c r="H42" s="20">
        <f>IF(E42=0,"",F42/E42-1)</f>
        <v>2.34280810682721E-2</v>
      </c>
      <c r="I42" s="26">
        <f>IF(D42=0,"N/A",F42/D42)</f>
        <v>9.5000746097371261E-2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18">
        <v>18266735</v>
      </c>
      <c r="D47" s="340">
        <v>17670787</v>
      </c>
      <c r="E47" s="18">
        <v>1735335</v>
      </c>
      <c r="F47" s="340">
        <v>1678716</v>
      </c>
      <c r="G47" s="18">
        <f>D47-C47</f>
        <v>-595948</v>
      </c>
      <c r="H47" s="19">
        <f>IF(E47=0,"",F47/E47-1)</f>
        <v>-3.2627129632030738E-2</v>
      </c>
      <c r="I47" s="23">
        <f>IF(D47=0,"N/A",F47/D47)</f>
        <v>9.4999503983608652E-2</v>
      </c>
    </row>
    <row r="48" spans="1:9">
      <c r="A48" s="29">
        <v>730</v>
      </c>
      <c r="B48" s="38" t="s">
        <v>67</v>
      </c>
      <c r="C48" s="27">
        <v>90081144</v>
      </c>
      <c r="D48" s="341">
        <v>77928228.629999995</v>
      </c>
      <c r="E48" s="27">
        <v>8557707</v>
      </c>
      <c r="F48" s="341">
        <v>7403190</v>
      </c>
      <c r="G48" s="27">
        <f>D48-C48</f>
        <v>-12152915.370000005</v>
      </c>
      <c r="H48" s="24">
        <f>IF(E48=0,"",F48/E48-1)</f>
        <v>-0.13490962006528151</v>
      </c>
      <c r="I48" s="25">
        <f>IF(D48=0,"N/A",F48/D48)</f>
        <v>9.5000106253537983E-2</v>
      </c>
    </row>
    <row r="49" spans="1:9">
      <c r="A49" s="8" t="s">
        <v>17</v>
      </c>
      <c r="B49" s="8" t="s">
        <v>68</v>
      </c>
      <c r="C49" s="16">
        <f>SUM(C47:C48)</f>
        <v>108347879</v>
      </c>
      <c r="D49" s="16">
        <f>SUM(D47:D48)</f>
        <v>95599015.629999995</v>
      </c>
      <c r="E49" s="16">
        <f>SUM(E47:E48)</f>
        <v>10293042</v>
      </c>
      <c r="F49" s="16">
        <f>SUM(F47:F48)</f>
        <v>9081906</v>
      </c>
      <c r="G49" s="16">
        <f>SUM(G47:G48)</f>
        <v>-12748863.370000005</v>
      </c>
      <c r="H49" s="20">
        <f>IF(E49=0,"",F49/E49-1)</f>
        <v>-0.11766550646543561</v>
      </c>
      <c r="I49" s="26">
        <f>IF(D49=0,"N/A",F49/D49)</f>
        <v>9.4999994928295056E-2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18">
        <v>7050932</v>
      </c>
      <c r="D56" s="340">
        <v>7640735</v>
      </c>
      <c r="E56" s="18">
        <v>810858</v>
      </c>
      <c r="F56" s="340">
        <v>878684</v>
      </c>
      <c r="G56" s="18">
        <f>D56-C56</f>
        <v>589803</v>
      </c>
      <c r="H56" s="19">
        <f t="shared" ref="H56:H87" si="3">IF(E56=0,"",F56/E56-1)</f>
        <v>8.3647198399719791E-2</v>
      </c>
      <c r="I56" s="23">
        <f t="shared" ref="I56:I87" si="4">IF(D56=0,"N/A",F56/D56)</f>
        <v>0.11499993128933277</v>
      </c>
    </row>
    <row r="57" spans="1:9">
      <c r="A57" s="1">
        <v>502</v>
      </c>
      <c r="B57" s="1" t="s">
        <v>28</v>
      </c>
      <c r="C57" s="18">
        <v>0</v>
      </c>
      <c r="D57" s="340">
        <v>0</v>
      </c>
      <c r="E57" s="18">
        <v>0</v>
      </c>
      <c r="F57" s="340">
        <v>0</v>
      </c>
      <c r="G57" s="18">
        <f t="shared" ref="G57:G86" si="5">D57-C57</f>
        <v>0</v>
      </c>
      <c r="H57" s="19" t="str">
        <f t="shared" si="3"/>
        <v/>
      </c>
      <c r="I57" s="23" t="str">
        <f t="shared" si="4"/>
        <v>N/A</v>
      </c>
    </row>
    <row r="58" spans="1:9">
      <c r="A58" s="1">
        <v>503</v>
      </c>
      <c r="B58" s="1" t="s">
        <v>29</v>
      </c>
      <c r="C58" s="18">
        <v>0</v>
      </c>
      <c r="D58" s="340">
        <v>0</v>
      </c>
      <c r="E58" s="18">
        <v>0</v>
      </c>
      <c r="F58" s="340">
        <v>0</v>
      </c>
      <c r="G58" s="18">
        <f t="shared" si="5"/>
        <v>0</v>
      </c>
      <c r="H58" s="19" t="str">
        <f t="shared" si="3"/>
        <v/>
      </c>
      <c r="I58" s="23" t="str">
        <f t="shared" si="4"/>
        <v>N/A</v>
      </c>
    </row>
    <row r="59" spans="1:9">
      <c r="A59" s="1">
        <v>504</v>
      </c>
      <c r="B59" s="1" t="s">
        <v>30</v>
      </c>
      <c r="C59" s="18">
        <v>0</v>
      </c>
      <c r="D59" s="340">
        <v>0</v>
      </c>
      <c r="E59" s="18">
        <v>0</v>
      </c>
      <c r="F59" s="340">
        <v>0</v>
      </c>
      <c r="G59" s="18">
        <f t="shared" si="5"/>
        <v>0</v>
      </c>
      <c r="H59" s="19" t="str">
        <f t="shared" si="3"/>
        <v/>
      </c>
      <c r="I59" s="23" t="str">
        <f t="shared" si="4"/>
        <v>N/A</v>
      </c>
    </row>
    <row r="60" spans="1:9">
      <c r="A60" s="1">
        <v>505</v>
      </c>
      <c r="B60" s="1" t="s">
        <v>31</v>
      </c>
      <c r="C60" s="18">
        <v>0</v>
      </c>
      <c r="D60" s="340">
        <v>751</v>
      </c>
      <c r="E60" s="18">
        <v>0</v>
      </c>
      <c r="F60" s="340">
        <v>86</v>
      </c>
      <c r="G60" s="18">
        <f t="shared" si="5"/>
        <v>751</v>
      </c>
      <c r="H60" s="19" t="str">
        <f t="shared" si="3"/>
        <v/>
      </c>
      <c r="I60" s="23">
        <f t="shared" si="4"/>
        <v>0.11451398135818908</v>
      </c>
    </row>
    <row r="61" spans="1:9">
      <c r="A61" s="1">
        <v>506</v>
      </c>
      <c r="B61" s="1" t="s">
        <v>32</v>
      </c>
      <c r="C61" s="18">
        <v>0</v>
      </c>
      <c r="D61" s="340">
        <v>0</v>
      </c>
      <c r="E61" s="18">
        <v>0</v>
      </c>
      <c r="F61" s="340">
        <v>0</v>
      </c>
      <c r="G61" s="18">
        <f t="shared" si="5"/>
        <v>0</v>
      </c>
      <c r="H61" s="19" t="str">
        <f t="shared" si="3"/>
        <v/>
      </c>
      <c r="I61" s="23" t="str">
        <f t="shared" si="4"/>
        <v>N/A</v>
      </c>
    </row>
    <row r="62" spans="1:9">
      <c r="A62" s="1">
        <v>507</v>
      </c>
      <c r="B62" s="1" t="s">
        <v>33</v>
      </c>
      <c r="C62" s="18">
        <v>326541</v>
      </c>
      <c r="D62" s="340">
        <v>49249</v>
      </c>
      <c r="E62" s="18">
        <v>37551</v>
      </c>
      <c r="F62" s="340">
        <v>5664</v>
      </c>
      <c r="G62" s="18">
        <f t="shared" si="5"/>
        <v>-277292</v>
      </c>
      <c r="H62" s="19">
        <f t="shared" si="3"/>
        <v>-0.84916513541583449</v>
      </c>
      <c r="I62" s="23">
        <f t="shared" si="4"/>
        <v>0.1150074113179963</v>
      </c>
    </row>
    <row r="63" spans="1:9">
      <c r="A63" s="1">
        <v>508</v>
      </c>
      <c r="B63" s="1" t="s">
        <v>34</v>
      </c>
      <c r="C63" s="18">
        <v>0</v>
      </c>
      <c r="D63" s="340">
        <v>0</v>
      </c>
      <c r="E63" s="18">
        <v>0</v>
      </c>
      <c r="F63" s="340">
        <v>0</v>
      </c>
      <c r="G63" s="18">
        <f t="shared" si="5"/>
        <v>0</v>
      </c>
      <c r="H63" s="19" t="str">
        <f t="shared" si="3"/>
        <v/>
      </c>
      <c r="I63" s="23" t="str">
        <f t="shared" si="4"/>
        <v>N/A</v>
      </c>
    </row>
    <row r="64" spans="1:9">
      <c r="A64" s="1">
        <v>509</v>
      </c>
      <c r="B64" s="1" t="s">
        <v>24</v>
      </c>
      <c r="C64" s="18">
        <v>0</v>
      </c>
      <c r="D64" s="340">
        <v>1647</v>
      </c>
      <c r="E64" s="18">
        <v>0</v>
      </c>
      <c r="F64" s="340">
        <v>190</v>
      </c>
      <c r="G64" s="18">
        <f t="shared" si="5"/>
        <v>1647</v>
      </c>
      <c r="H64" s="19" t="str">
        <f t="shared" si="3"/>
        <v/>
      </c>
      <c r="I64" s="23">
        <f t="shared" si="4"/>
        <v>0.11536126290224651</v>
      </c>
    </row>
    <row r="65" spans="1:9">
      <c r="A65" s="1">
        <v>510</v>
      </c>
      <c r="B65" s="1" t="s">
        <v>35</v>
      </c>
      <c r="C65" s="18">
        <v>0</v>
      </c>
      <c r="D65" s="340">
        <v>0</v>
      </c>
      <c r="E65" s="18">
        <v>0</v>
      </c>
      <c r="F65" s="340">
        <v>0</v>
      </c>
      <c r="G65" s="18">
        <f t="shared" si="5"/>
        <v>0</v>
      </c>
      <c r="H65" s="19" t="str">
        <f t="shared" si="3"/>
        <v/>
      </c>
      <c r="I65" s="23" t="str">
        <f t="shared" si="4"/>
        <v>N/A</v>
      </c>
    </row>
    <row r="66" spans="1:9">
      <c r="A66" s="1">
        <v>511</v>
      </c>
      <c r="B66" s="1" t="s">
        <v>36</v>
      </c>
      <c r="C66" s="18">
        <v>0</v>
      </c>
      <c r="D66" s="340">
        <v>0</v>
      </c>
      <c r="E66" s="18">
        <v>0</v>
      </c>
      <c r="F66" s="340">
        <v>0</v>
      </c>
      <c r="G66" s="18">
        <f t="shared" si="5"/>
        <v>0</v>
      </c>
      <c r="H66" s="19" t="str">
        <f t="shared" si="3"/>
        <v/>
      </c>
      <c r="I66" s="23" t="str">
        <f t="shared" si="4"/>
        <v>N/A</v>
      </c>
    </row>
    <row r="67" spans="1:9">
      <c r="A67" s="1">
        <v>512</v>
      </c>
      <c r="B67" s="1" t="s">
        <v>37</v>
      </c>
      <c r="C67" s="18">
        <v>84577785</v>
      </c>
      <c r="D67" s="340">
        <v>79107129</v>
      </c>
      <c r="E67" s="18">
        <v>9726446</v>
      </c>
      <c r="F67" s="340">
        <v>9097320</v>
      </c>
      <c r="G67" s="18">
        <f t="shared" si="5"/>
        <v>-5470656</v>
      </c>
      <c r="H67" s="19">
        <f t="shared" si="3"/>
        <v>-6.4682002038565778E-2</v>
      </c>
      <c r="I67" s="23">
        <f t="shared" si="4"/>
        <v>0.11500000208577915</v>
      </c>
    </row>
    <row r="68" spans="1:9">
      <c r="A68" s="1">
        <v>513</v>
      </c>
      <c r="B68" s="1" t="s">
        <v>38</v>
      </c>
      <c r="C68" s="18">
        <v>0</v>
      </c>
      <c r="D68" s="340">
        <v>0</v>
      </c>
      <c r="E68" s="18">
        <v>0</v>
      </c>
      <c r="F68" s="340">
        <v>0</v>
      </c>
      <c r="G68" s="18">
        <f t="shared" si="5"/>
        <v>0</v>
      </c>
      <c r="H68" s="19" t="str">
        <f t="shared" si="3"/>
        <v/>
      </c>
      <c r="I68" s="23" t="str">
        <f t="shared" si="4"/>
        <v>N/A</v>
      </c>
    </row>
    <row r="69" spans="1:9">
      <c r="A69" s="1">
        <v>514</v>
      </c>
      <c r="B69" s="1" t="s">
        <v>39</v>
      </c>
      <c r="C69" s="18">
        <v>0</v>
      </c>
      <c r="D69" s="340">
        <v>0</v>
      </c>
      <c r="E69" s="18">
        <v>0</v>
      </c>
      <c r="F69" s="340">
        <v>0</v>
      </c>
      <c r="G69" s="18">
        <f t="shared" si="5"/>
        <v>0</v>
      </c>
      <c r="H69" s="19" t="str">
        <f t="shared" si="3"/>
        <v/>
      </c>
      <c r="I69" s="23" t="str">
        <f t="shared" si="4"/>
        <v>N/A</v>
      </c>
    </row>
    <row r="70" spans="1:9">
      <c r="A70" s="1">
        <v>515</v>
      </c>
      <c r="B70" s="1" t="s">
        <v>40</v>
      </c>
      <c r="C70" s="18">
        <v>0</v>
      </c>
      <c r="D70" s="340">
        <v>0</v>
      </c>
      <c r="E70" s="18">
        <v>0</v>
      </c>
      <c r="F70" s="340">
        <v>0</v>
      </c>
      <c r="G70" s="18">
        <f t="shared" si="5"/>
        <v>0</v>
      </c>
      <c r="H70" s="19" t="str">
        <f t="shared" si="3"/>
        <v/>
      </c>
      <c r="I70" s="23" t="str">
        <f t="shared" si="4"/>
        <v>N/A</v>
      </c>
    </row>
    <row r="71" spans="1:9">
      <c r="A71" s="1">
        <v>516</v>
      </c>
      <c r="B71" s="1" t="s">
        <v>41</v>
      </c>
      <c r="C71" s="18">
        <v>183846</v>
      </c>
      <c r="D71" s="340">
        <v>138998</v>
      </c>
      <c r="E71" s="18">
        <v>21142</v>
      </c>
      <c r="F71" s="340">
        <v>15985</v>
      </c>
      <c r="G71" s="18">
        <f t="shared" si="5"/>
        <v>-44848</v>
      </c>
      <c r="H71" s="19">
        <f t="shared" si="3"/>
        <v>-0.24392205089395513</v>
      </c>
      <c r="I71" s="23">
        <f t="shared" si="4"/>
        <v>0.11500165470006762</v>
      </c>
    </row>
    <row r="72" spans="1:9">
      <c r="A72" s="1">
        <v>517</v>
      </c>
      <c r="B72" s="1" t="s">
        <v>42</v>
      </c>
      <c r="C72" s="18">
        <v>0</v>
      </c>
      <c r="D72" s="340">
        <v>0</v>
      </c>
      <c r="E72" s="18">
        <v>0</v>
      </c>
      <c r="F72" s="340">
        <v>0</v>
      </c>
      <c r="G72" s="18">
        <f t="shared" si="5"/>
        <v>0</v>
      </c>
      <c r="H72" s="19" t="str">
        <f t="shared" si="3"/>
        <v/>
      </c>
      <c r="I72" s="23" t="str">
        <f t="shared" si="4"/>
        <v>N/A</v>
      </c>
    </row>
    <row r="73" spans="1:9">
      <c r="A73" s="1">
        <v>518</v>
      </c>
      <c r="B73" s="1" t="s">
        <v>43</v>
      </c>
      <c r="C73" s="18">
        <v>0</v>
      </c>
      <c r="D73" s="340">
        <v>0</v>
      </c>
      <c r="E73" s="18">
        <v>0</v>
      </c>
      <c r="F73" s="340">
        <v>0</v>
      </c>
      <c r="G73" s="18">
        <f t="shared" si="5"/>
        <v>0</v>
      </c>
      <c r="H73" s="19" t="str">
        <f t="shared" si="3"/>
        <v/>
      </c>
      <c r="I73" s="23" t="str">
        <f t="shared" si="4"/>
        <v>N/A</v>
      </c>
    </row>
    <row r="74" spans="1:9">
      <c r="A74" s="1">
        <v>519</v>
      </c>
      <c r="B74" s="1" t="s">
        <v>44</v>
      </c>
      <c r="C74" s="18">
        <v>0</v>
      </c>
      <c r="D74" s="340">
        <v>0</v>
      </c>
      <c r="E74" s="18">
        <v>0</v>
      </c>
      <c r="F74" s="340">
        <v>0</v>
      </c>
      <c r="G74" s="18">
        <f t="shared" si="5"/>
        <v>0</v>
      </c>
      <c r="H74" s="19" t="str">
        <f t="shared" si="3"/>
        <v/>
      </c>
      <c r="I74" s="23" t="str">
        <f t="shared" si="4"/>
        <v>N/A</v>
      </c>
    </row>
    <row r="75" spans="1:9">
      <c r="A75" s="1">
        <v>520</v>
      </c>
      <c r="B75" s="1" t="s">
        <v>51</v>
      </c>
      <c r="C75" s="18">
        <v>0</v>
      </c>
      <c r="D75" s="340">
        <v>0</v>
      </c>
      <c r="E75" s="18">
        <v>0</v>
      </c>
      <c r="F75" s="340">
        <v>0</v>
      </c>
      <c r="G75" s="18">
        <f t="shared" si="5"/>
        <v>0</v>
      </c>
      <c r="H75" s="19" t="str">
        <f t="shared" si="3"/>
        <v/>
      </c>
      <c r="I75" s="23" t="str">
        <f t="shared" si="4"/>
        <v>N/A</v>
      </c>
    </row>
    <row r="76" spans="1:9">
      <c r="A76" s="1">
        <v>521</v>
      </c>
      <c r="B76" s="1" t="s">
        <v>54</v>
      </c>
      <c r="C76" s="18">
        <v>0</v>
      </c>
      <c r="D76" s="340">
        <v>0</v>
      </c>
      <c r="E76" s="18">
        <v>0</v>
      </c>
      <c r="F76" s="340">
        <v>0</v>
      </c>
      <c r="G76" s="18">
        <f t="shared" si="5"/>
        <v>0</v>
      </c>
      <c r="H76" s="19" t="str">
        <f t="shared" si="3"/>
        <v/>
      </c>
      <c r="I76" s="23" t="str">
        <f t="shared" si="4"/>
        <v>N/A</v>
      </c>
    </row>
    <row r="77" spans="1:9">
      <c r="A77" s="1">
        <v>522</v>
      </c>
      <c r="B77" s="1" t="s">
        <v>22</v>
      </c>
      <c r="C77" s="18">
        <v>23401784</v>
      </c>
      <c r="D77" s="340">
        <v>20654068</v>
      </c>
      <c r="E77" s="18">
        <v>2691212</v>
      </c>
      <c r="F77" s="340">
        <v>2375216</v>
      </c>
      <c r="G77" s="18">
        <f t="shared" si="5"/>
        <v>-2747716</v>
      </c>
      <c r="H77" s="19">
        <f t="shared" si="3"/>
        <v>-0.11741772851785737</v>
      </c>
      <c r="I77" s="23">
        <f t="shared" si="4"/>
        <v>0.11499991188176586</v>
      </c>
    </row>
    <row r="78" spans="1:9">
      <c r="A78" s="1">
        <v>523</v>
      </c>
      <c r="B78" s="1" t="s">
        <v>21</v>
      </c>
      <c r="C78" s="18">
        <v>0</v>
      </c>
      <c r="D78" s="340">
        <v>0</v>
      </c>
      <c r="E78" s="18">
        <v>0</v>
      </c>
      <c r="F78" s="340">
        <v>0</v>
      </c>
      <c r="G78" s="18">
        <f t="shared" si="5"/>
        <v>0</v>
      </c>
      <c r="H78" s="19" t="str">
        <f t="shared" si="3"/>
        <v/>
      </c>
      <c r="I78" s="23" t="str">
        <f t="shared" si="4"/>
        <v>N/A</v>
      </c>
    </row>
    <row r="79" spans="1:9">
      <c r="A79" s="1">
        <v>524</v>
      </c>
      <c r="B79" s="1" t="s">
        <v>45</v>
      </c>
      <c r="C79" s="18">
        <v>0</v>
      </c>
      <c r="D79" s="340">
        <v>0</v>
      </c>
      <c r="E79" s="18">
        <v>0</v>
      </c>
      <c r="F79" s="340">
        <v>0</v>
      </c>
      <c r="G79" s="18">
        <f t="shared" si="5"/>
        <v>0</v>
      </c>
      <c r="H79" s="19" t="str">
        <f t="shared" si="3"/>
        <v/>
      </c>
      <c r="I79" s="23" t="str">
        <f t="shared" si="4"/>
        <v>N/A</v>
      </c>
    </row>
    <row r="80" spans="1:9">
      <c r="A80" s="1">
        <v>525</v>
      </c>
      <c r="B80" s="1" t="s">
        <v>46</v>
      </c>
      <c r="C80" s="18">
        <v>24359</v>
      </c>
      <c r="D80" s="340">
        <v>24754</v>
      </c>
      <c r="E80" s="18">
        <v>2801</v>
      </c>
      <c r="F80" s="340">
        <v>2847</v>
      </c>
      <c r="G80" s="18">
        <f t="shared" si="5"/>
        <v>395</v>
      </c>
      <c r="H80" s="19">
        <f t="shared" si="3"/>
        <v>1.6422706176365542E-2</v>
      </c>
      <c r="I80" s="23">
        <f t="shared" si="4"/>
        <v>0.11501171527833885</v>
      </c>
    </row>
    <row r="81" spans="1:9">
      <c r="A81" s="1">
        <v>526</v>
      </c>
      <c r="B81" s="1" t="s">
        <v>47</v>
      </c>
      <c r="C81" s="18">
        <v>3243740</v>
      </c>
      <c r="D81" s="340">
        <v>1846971</v>
      </c>
      <c r="E81" s="18">
        <v>373030</v>
      </c>
      <c r="F81" s="340">
        <v>212402</v>
      </c>
      <c r="G81" s="18">
        <f t="shared" si="5"/>
        <v>-1396769</v>
      </c>
      <c r="H81" s="19">
        <f t="shared" si="3"/>
        <v>-0.43060343672090717</v>
      </c>
      <c r="I81" s="23">
        <f t="shared" si="4"/>
        <v>0.11500018137805088</v>
      </c>
    </row>
    <row r="82" spans="1:9">
      <c r="A82" s="1">
        <v>527</v>
      </c>
      <c r="B82" s="1" t="s">
        <v>48</v>
      </c>
      <c r="C82" s="18">
        <v>11838</v>
      </c>
      <c r="D82" s="340">
        <v>0</v>
      </c>
      <c r="E82" s="18">
        <v>1362</v>
      </c>
      <c r="F82" s="340">
        <v>0</v>
      </c>
      <c r="G82" s="18">
        <f t="shared" si="5"/>
        <v>-11838</v>
      </c>
      <c r="H82" s="19">
        <f t="shared" si="3"/>
        <v>-1</v>
      </c>
      <c r="I82" s="23" t="str">
        <f t="shared" si="4"/>
        <v>N/A</v>
      </c>
    </row>
    <row r="83" spans="1:9">
      <c r="A83" s="1">
        <v>528</v>
      </c>
      <c r="B83" s="1" t="s">
        <v>49</v>
      </c>
      <c r="C83" s="18">
        <v>1707870</v>
      </c>
      <c r="D83" s="340">
        <v>1629220</v>
      </c>
      <c r="E83" s="18">
        <v>196405</v>
      </c>
      <c r="F83" s="340">
        <v>187360</v>
      </c>
      <c r="G83" s="18">
        <f t="shared" si="5"/>
        <v>-78650</v>
      </c>
      <c r="H83" s="19">
        <f t="shared" si="3"/>
        <v>-4.6052799063160288E-2</v>
      </c>
      <c r="I83" s="23">
        <f t="shared" si="4"/>
        <v>0.11499981586280551</v>
      </c>
    </row>
    <row r="84" spans="1:9">
      <c r="A84" s="1">
        <v>529</v>
      </c>
      <c r="B84" s="1" t="s">
        <v>50</v>
      </c>
      <c r="C84" s="18">
        <v>745381</v>
      </c>
      <c r="D84" s="340">
        <v>0</v>
      </c>
      <c r="E84" s="18">
        <v>85718</v>
      </c>
      <c r="F84" s="340">
        <v>0</v>
      </c>
      <c r="G84" s="18">
        <f t="shared" si="5"/>
        <v>-745381</v>
      </c>
      <c r="H84" s="19">
        <f t="shared" si="3"/>
        <v>-1</v>
      </c>
      <c r="I84" s="23" t="str">
        <f t="shared" si="4"/>
        <v>N/A</v>
      </c>
    </row>
    <row r="85" spans="1:9">
      <c r="A85" s="1">
        <v>530</v>
      </c>
      <c r="B85" s="1" t="s">
        <v>25</v>
      </c>
      <c r="C85" s="18">
        <v>4554220</v>
      </c>
      <c r="D85" s="340">
        <v>4546826</v>
      </c>
      <c r="E85" s="18">
        <v>523752</v>
      </c>
      <c r="F85" s="340">
        <v>522904</v>
      </c>
      <c r="G85" s="18">
        <f t="shared" si="5"/>
        <v>-7394</v>
      </c>
      <c r="H85" s="19">
        <f t="shared" si="3"/>
        <v>-1.619086896088251E-3</v>
      </c>
      <c r="I85" s="23">
        <f t="shared" si="4"/>
        <v>0.11500418093852723</v>
      </c>
    </row>
    <row r="86" spans="1:9">
      <c r="A86" s="29">
        <v>531</v>
      </c>
      <c r="B86" s="29" t="s">
        <v>52</v>
      </c>
      <c r="C86" s="27">
        <v>4080800</v>
      </c>
      <c r="D86" s="341">
        <v>8319730</v>
      </c>
      <c r="E86" s="27">
        <v>469292</v>
      </c>
      <c r="F86" s="341">
        <v>0</v>
      </c>
      <c r="G86" s="27">
        <f t="shared" si="5"/>
        <v>4238930</v>
      </c>
      <c r="H86" s="24">
        <f t="shared" si="3"/>
        <v>-1</v>
      </c>
      <c r="I86" s="25">
        <f t="shared" si="4"/>
        <v>0</v>
      </c>
    </row>
    <row r="87" spans="1:9">
      <c r="A87" s="8" t="s">
        <v>19</v>
      </c>
      <c r="B87" s="8" t="s">
        <v>26</v>
      </c>
      <c r="C87" s="16">
        <f>SUM(C56:C85)</f>
        <v>125828296</v>
      </c>
      <c r="D87" s="16">
        <f>SUM(D56:D85)</f>
        <v>115640348</v>
      </c>
      <c r="E87" s="16">
        <f>SUM(E56:E85)</f>
        <v>14470277</v>
      </c>
      <c r="F87" s="16">
        <f>SUM(F56:F85)</f>
        <v>13298658</v>
      </c>
      <c r="G87" s="16">
        <f>SUM(G56:G86)</f>
        <v>-5949018</v>
      </c>
      <c r="H87" s="20">
        <f t="shared" si="3"/>
        <v>-8.09672821052424E-2</v>
      </c>
      <c r="I87" s="26">
        <f t="shared" si="4"/>
        <v>0.1150001554820641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"TETON COUNTY "&amp;D3</f>
        <v>TETON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28775351</v>
      </c>
      <c r="D6" s="18">
        <f>D25</f>
        <v>29065753</v>
      </c>
      <c r="E6" s="30">
        <f>E25</f>
        <v>2733656</v>
      </c>
      <c r="F6" s="18">
        <f>F25</f>
        <v>2761251</v>
      </c>
      <c r="G6" s="18">
        <f t="shared" ref="G6:G11" si="0">D6-C6</f>
        <v>290402</v>
      </c>
      <c r="H6" s="19">
        <f>IF(E6=0,"",F6/E6-1)</f>
        <v>1.0094540059173429E-2</v>
      </c>
      <c r="I6" s="23">
        <f>IF(D6=0,"N/A",F6/D6)</f>
        <v>9.5000153617214048E-2</v>
      </c>
    </row>
    <row r="7" spans="1:10">
      <c r="A7" s="1" t="s">
        <v>14</v>
      </c>
      <c r="B7" s="37" t="s">
        <v>70</v>
      </c>
      <c r="C7" s="30">
        <f>C42</f>
        <v>13867368880</v>
      </c>
      <c r="D7" s="18">
        <f>D42</f>
        <v>14920433025</v>
      </c>
      <c r="E7" s="30">
        <f>E42</f>
        <v>1317411420</v>
      </c>
      <c r="F7" s="18">
        <f>F42</f>
        <v>1417442230</v>
      </c>
      <c r="G7" s="18">
        <f t="shared" si="0"/>
        <v>1053064145</v>
      </c>
      <c r="H7" s="19">
        <f t="shared" ref="H7:H14" si="1">IF(E7=0,"",F7/E7-1)</f>
        <v>7.5929818492085133E-2</v>
      </c>
      <c r="I7" s="23">
        <f>IF(D7=0,"N/A",F7/D7)</f>
        <v>9.5000073230113238E-2</v>
      </c>
    </row>
    <row r="8" spans="1:10">
      <c r="A8" s="1" t="s">
        <v>17</v>
      </c>
      <c r="B8" s="37" t="s">
        <v>71</v>
      </c>
      <c r="C8" s="30">
        <f>C49</f>
        <v>179817924</v>
      </c>
      <c r="D8" s="18">
        <f>D49</f>
        <v>165126881</v>
      </c>
      <c r="E8" s="30">
        <f>E49</f>
        <v>17063846</v>
      </c>
      <c r="F8" s="18">
        <f>F49</f>
        <v>15693140</v>
      </c>
      <c r="G8" s="18">
        <f t="shared" si="0"/>
        <v>-14691043</v>
      </c>
      <c r="H8" s="19">
        <f t="shared" si="1"/>
        <v>-8.0328080785539213E-2</v>
      </c>
      <c r="I8" s="23">
        <f>IF(D8=0,"N/A",F8/D8)</f>
        <v>9.5036858353789166E-2</v>
      </c>
    </row>
    <row r="9" spans="1:10">
      <c r="A9" s="1" t="s">
        <v>19</v>
      </c>
      <c r="B9" s="37" t="s">
        <v>20</v>
      </c>
      <c r="C9" s="30">
        <f>C87</f>
        <v>4680555</v>
      </c>
      <c r="D9" s="18">
        <f>D87</f>
        <v>3320298</v>
      </c>
      <c r="E9" s="30">
        <f>E87</f>
        <v>538264</v>
      </c>
      <c r="F9" s="18">
        <f>F87</f>
        <v>381835</v>
      </c>
      <c r="G9" s="18">
        <f t="shared" si="0"/>
        <v>-1360257</v>
      </c>
      <c r="H9" s="19">
        <f t="shared" si="1"/>
        <v>-0.29061761514795714</v>
      </c>
      <c r="I9" s="23">
        <f>IF(D9=0,"N/A",F9/D9)</f>
        <v>0.11500021985978368</v>
      </c>
    </row>
    <row r="10" spans="1:10">
      <c r="B10" s="1" t="s">
        <v>23</v>
      </c>
      <c r="C10" s="30">
        <f>'MINERAL VALUE DETAIL'!V51</f>
        <v>1968298</v>
      </c>
      <c r="D10" s="310">
        <f>'STATE ASSESSED'!C24</f>
        <v>1972369</v>
      </c>
      <c r="E10" s="30">
        <f>C10</f>
        <v>1968298</v>
      </c>
      <c r="F10" s="310">
        <f>D10</f>
        <v>1972369</v>
      </c>
      <c r="G10" s="18">
        <f t="shared" si="0"/>
        <v>4071</v>
      </c>
      <c r="H10" s="19">
        <f t="shared" si="1"/>
        <v>2.0682843756383296E-3</v>
      </c>
      <c r="I10" s="23">
        <f>IF(D10=0,"N/A",F10/D10)</f>
        <v>1</v>
      </c>
    </row>
    <row r="11" spans="1:10">
      <c r="B11" s="1" t="s">
        <v>66</v>
      </c>
      <c r="C11" s="311">
        <f>'STATE ASSESSED'!E24</f>
        <v>105767200</v>
      </c>
      <c r="D11" s="310">
        <f>'STATE ASSESSED'!F24</f>
        <v>103072527</v>
      </c>
      <c r="E11" s="30">
        <f>'STATE ASSESSED'!H24</f>
        <v>11723682</v>
      </c>
      <c r="F11" s="310">
        <f>'STATE ASSESSED'!I24</f>
        <v>11518539</v>
      </c>
      <c r="G11" s="18">
        <f t="shared" si="0"/>
        <v>-2694673</v>
      </c>
      <c r="H11" s="19">
        <f>IF(E11=0,"",F11/E11-1)</f>
        <v>-1.749817164948686E-2</v>
      </c>
      <c r="I11" s="23">
        <f>F11/D11</f>
        <v>0.11175178619614129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14080642710</v>
      </c>
      <c r="D13" s="16">
        <f>SUM(D6:D9)</f>
        <v>15117945957</v>
      </c>
      <c r="E13" s="16">
        <f>SUM(E6:E9)</f>
        <v>1337747186</v>
      </c>
      <c r="F13" s="16">
        <f>SUM(F6:F9)</f>
        <v>1436278456</v>
      </c>
      <c r="G13" s="16">
        <f>SUM(G6:G9)</f>
        <v>1037303247</v>
      </c>
      <c r="H13" s="20">
        <f t="shared" si="1"/>
        <v>7.365462699616554E-2</v>
      </c>
      <c r="I13" s="22"/>
    </row>
    <row r="14" spans="1:10">
      <c r="B14" s="13" t="s">
        <v>74</v>
      </c>
      <c r="C14" s="17">
        <f>SUM(C10:C11)</f>
        <v>107735498</v>
      </c>
      <c r="D14" s="17">
        <f>SUM(D10:D11)</f>
        <v>105044896</v>
      </c>
      <c r="E14" s="17">
        <f>SUM(E10:E11)</f>
        <v>13691980</v>
      </c>
      <c r="F14" s="17">
        <f>SUM(F10:F11)</f>
        <v>13490908</v>
      </c>
      <c r="G14" s="17">
        <f>SUM(G10:G11)</f>
        <v>-2690602</v>
      </c>
      <c r="H14" s="21">
        <f t="shared" si="1"/>
        <v>-1.4685385167083176E-2</v>
      </c>
      <c r="I14" s="22"/>
    </row>
    <row r="15" spans="1:10">
      <c r="B15" s="8" t="s">
        <v>72</v>
      </c>
      <c r="C15" s="16">
        <f>SUM(C13:C14)</f>
        <v>14188378208</v>
      </c>
      <c r="D15" s="16">
        <f>SUM(D13:D14)</f>
        <v>15222990853</v>
      </c>
      <c r="E15" s="16">
        <f>SUM(E13:E14)</f>
        <v>1351439166</v>
      </c>
      <c r="F15" s="16">
        <f>SUM(F13:F14)</f>
        <v>1449769364</v>
      </c>
      <c r="G15" s="16">
        <f>SUM(G13:G14)</f>
        <v>1034612645</v>
      </c>
      <c r="H15" s="20">
        <f>IF(E15=0,"",F15/E15-1)</f>
        <v>7.2759618393359426E-2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19489899</v>
      </c>
      <c r="D22" s="3">
        <v>18741468</v>
      </c>
      <c r="E22" s="30">
        <v>1851542</v>
      </c>
      <c r="F22" s="3">
        <v>1780438</v>
      </c>
      <c r="G22" s="18">
        <f>D22-C22</f>
        <v>-748431</v>
      </c>
      <c r="H22" s="19">
        <f>IF(E22=0,"",F22/E22-1)</f>
        <v>-3.8402585520609267E-2</v>
      </c>
      <c r="I22" s="23">
        <f>IF(D22=0,"N/A",F22/D22)</f>
        <v>9.4999922097884756E-2</v>
      </c>
    </row>
    <row r="23" spans="1:9">
      <c r="A23" s="1">
        <v>120</v>
      </c>
      <c r="B23" s="37" t="s">
        <v>76</v>
      </c>
      <c r="C23" s="30">
        <v>2253095</v>
      </c>
      <c r="D23" s="3">
        <v>2345980</v>
      </c>
      <c r="E23" s="30">
        <v>214046</v>
      </c>
      <c r="F23" s="3">
        <v>222866</v>
      </c>
      <c r="G23" s="18">
        <f>D23-C23</f>
        <v>92885</v>
      </c>
      <c r="H23" s="19">
        <f>IF(E23=0,"",F23/E23-1)</f>
        <v>4.1206095885931049E-2</v>
      </c>
      <c r="I23" s="23">
        <f>IF(D23=0,"N/A",F23/D23)</f>
        <v>9.4999104851703764E-2</v>
      </c>
    </row>
    <row r="24" spans="1:9">
      <c r="A24" s="29">
        <v>130</v>
      </c>
      <c r="B24" s="38" t="s">
        <v>77</v>
      </c>
      <c r="C24" s="31">
        <v>7032357</v>
      </c>
      <c r="D24" s="4">
        <v>7978305</v>
      </c>
      <c r="E24" s="31">
        <v>668068</v>
      </c>
      <c r="F24" s="4">
        <v>757947</v>
      </c>
      <c r="G24" s="27">
        <f>D24-C24</f>
        <v>945948</v>
      </c>
      <c r="H24" s="24">
        <f>IF(E24=0,"",F24/E24-1)</f>
        <v>0.1345357059461012</v>
      </c>
      <c r="I24" s="25">
        <f>IF(D24=0,"N/A",F24/D24)</f>
        <v>9.5001005852746914E-2</v>
      </c>
    </row>
    <row r="25" spans="1:9">
      <c r="A25" s="8" t="s">
        <v>15</v>
      </c>
      <c r="B25" s="8" t="s">
        <v>16</v>
      </c>
      <c r="C25" s="16">
        <f>SUM(C22:C24)</f>
        <v>28775351</v>
      </c>
      <c r="D25" s="16">
        <f>SUM(D22:D24)</f>
        <v>29065753</v>
      </c>
      <c r="E25" s="16">
        <f>SUM(E22:E24)</f>
        <v>2733656</v>
      </c>
      <c r="F25" s="16">
        <f>SUM(F22:F24)</f>
        <v>2761251</v>
      </c>
      <c r="G25" s="16">
        <f>SUM(G22:G24)</f>
        <v>290402</v>
      </c>
      <c r="H25" s="20">
        <f>IF(E25=0,"",F25/E25-1)</f>
        <v>1.0094540059173429E-2</v>
      </c>
      <c r="I25" s="26">
        <f>IF(D25=0,"N/A",F25/D25)</f>
        <v>9.5000153617214048E-2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13300.403</v>
      </c>
      <c r="D29" s="3">
        <v>13005.612999999999</v>
      </c>
      <c r="E29" s="32">
        <v>845.84819734345353</v>
      </c>
      <c r="F29" s="39">
        <f>IF(D29&lt;&gt;0,D22/D29,0)</f>
        <v>1441.0291925494016</v>
      </c>
      <c r="G29" s="18">
        <f>D29-C29</f>
        <v>-294.79000000000087</v>
      </c>
      <c r="H29" s="28">
        <f>F29-E29</f>
        <v>595.18099520594808</v>
      </c>
      <c r="I29" s="2"/>
    </row>
    <row r="30" spans="1:9">
      <c r="A30" s="1">
        <v>120</v>
      </c>
      <c r="B30" s="37" t="s">
        <v>76</v>
      </c>
      <c r="C30" s="30">
        <v>4647.0480000000007</v>
      </c>
      <c r="D30" s="3">
        <v>4549.6580000000004</v>
      </c>
      <c r="E30" s="32">
        <v>389.27162977867204</v>
      </c>
      <c r="F30" s="39">
        <f>IF(D30&lt;&gt;0,D23/D30,0)</f>
        <v>515.63875790224233</v>
      </c>
      <c r="G30" s="18">
        <f>D30-C30</f>
        <v>-97.390000000000327</v>
      </c>
      <c r="H30" s="28">
        <f>F30-E30</f>
        <v>126.3671281235703</v>
      </c>
      <c r="I30" s="2"/>
    </row>
    <row r="31" spans="1:9">
      <c r="A31" s="1">
        <v>130</v>
      </c>
      <c r="B31" s="37" t="s">
        <v>77</v>
      </c>
      <c r="C31" s="30">
        <v>17869.059000000001</v>
      </c>
      <c r="D31" s="3">
        <v>17031.738999999998</v>
      </c>
      <c r="E31" s="32">
        <v>335.31308358005009</v>
      </c>
      <c r="F31" s="39">
        <f>IF(D31&lt;&gt;0,D24/D31,0)</f>
        <v>468.43748603709821</v>
      </c>
      <c r="G31" s="18">
        <f>D31-C31</f>
        <v>-837.32000000000335</v>
      </c>
      <c r="H31" s="28">
        <f>F31-E31</f>
        <v>133.12440245704812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5484942432</v>
      </c>
      <c r="D38" s="3">
        <v>5829945969</v>
      </c>
      <c r="E38" s="30">
        <v>521069106</v>
      </c>
      <c r="F38" s="3">
        <v>553844453</v>
      </c>
      <c r="G38" s="18">
        <f>D38-C38</f>
        <v>345003537</v>
      </c>
      <c r="H38" s="19">
        <f>IF(E38=0,"",F38/E38-1)</f>
        <v>6.2900192359514051E-2</v>
      </c>
      <c r="I38" s="23">
        <f>IF(D38=0,"N/A",F38/D38)</f>
        <v>9.4999928977900966E-2</v>
      </c>
    </row>
    <row r="39" spans="1:9">
      <c r="A39" s="1">
        <v>300</v>
      </c>
      <c r="B39" s="37" t="s">
        <v>64</v>
      </c>
      <c r="C39" s="30">
        <v>6888232335</v>
      </c>
      <c r="D39" s="3">
        <v>7416924840</v>
      </c>
      <c r="E39" s="30">
        <v>654382113</v>
      </c>
      <c r="F39" s="3">
        <v>704607869</v>
      </c>
      <c r="G39" s="18">
        <f>D39-C39</f>
        <v>528692505</v>
      </c>
      <c r="H39" s="19">
        <f>IF(E39=0,"",F39/E39-1)</f>
        <v>7.6752947554970863E-2</v>
      </c>
      <c r="I39" s="23">
        <f>IF(D39=0,"N/A",F39/D39)</f>
        <v>9.5000001240406265E-2</v>
      </c>
    </row>
    <row r="40" spans="1:9">
      <c r="A40" s="1">
        <v>400</v>
      </c>
      <c r="B40" s="37" t="s">
        <v>62</v>
      </c>
      <c r="C40" s="30">
        <v>763459491</v>
      </c>
      <c r="D40" s="3">
        <v>786319104</v>
      </c>
      <c r="E40" s="30">
        <v>72540396</v>
      </c>
      <c r="F40" s="3">
        <v>74701790</v>
      </c>
      <c r="G40" s="18">
        <f>D40-C40</f>
        <v>22859613</v>
      </c>
      <c r="H40" s="19">
        <f>IF(E40=0,"",F40/E40-1)</f>
        <v>2.979572926511187E-2</v>
      </c>
      <c r="I40" s="23">
        <f>IF(D40=0,"N/A",F40/D40)</f>
        <v>9.5001875981382738E-2</v>
      </c>
    </row>
    <row r="41" spans="1:9">
      <c r="A41" s="29">
        <v>500</v>
      </c>
      <c r="B41" s="38" t="s">
        <v>63</v>
      </c>
      <c r="C41" s="31">
        <v>730734622</v>
      </c>
      <c r="D41" s="4">
        <v>887243112</v>
      </c>
      <c r="E41" s="31">
        <v>69419805</v>
      </c>
      <c r="F41" s="4">
        <v>84288118</v>
      </c>
      <c r="G41" s="27">
        <f>D41-C41</f>
        <v>156508490</v>
      </c>
      <c r="H41" s="24">
        <f>IF(E41=0,"",F41/E41-1)</f>
        <v>0.21417969987095176</v>
      </c>
      <c r="I41" s="25">
        <f>IF(D41=0,"N/A",F41/D41)</f>
        <v>9.5000025201660857E-2</v>
      </c>
    </row>
    <row r="42" spans="1:9">
      <c r="A42" s="8" t="s">
        <v>14</v>
      </c>
      <c r="B42" s="8" t="s">
        <v>69</v>
      </c>
      <c r="C42" s="16">
        <f>SUM(C38:C41)</f>
        <v>13867368880</v>
      </c>
      <c r="D42" s="16">
        <f>SUM(D38:D41)</f>
        <v>14920433025</v>
      </c>
      <c r="E42" s="16">
        <f>SUM(E38:E41)</f>
        <v>1317411420</v>
      </c>
      <c r="F42" s="16">
        <f>SUM(F38:F41)</f>
        <v>1417442230</v>
      </c>
      <c r="G42" s="16">
        <f>SUM(G38:G41)</f>
        <v>1053064145</v>
      </c>
      <c r="H42" s="20">
        <f>IF(E42=0,"",F42/E42-1)</f>
        <v>7.5929818492085133E-2</v>
      </c>
      <c r="I42" s="26">
        <f>IF(D42=0,"N/A",F42/D42)</f>
        <v>9.5000073230113238E-2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9393518</v>
      </c>
      <c r="D47" s="3">
        <v>9258217</v>
      </c>
      <c r="E47" s="30">
        <v>892393</v>
      </c>
      <c r="F47" s="3">
        <v>879538</v>
      </c>
      <c r="G47" s="18">
        <f>D47-C47</f>
        <v>-135301</v>
      </c>
      <c r="H47" s="19">
        <f>IF(E47=0,"",F47/E47-1)</f>
        <v>-1.4405088341123196E-2</v>
      </c>
      <c r="I47" s="23">
        <f>IF(D47=0,"N/A",F47/D47)</f>
        <v>9.5000797669788903E-2</v>
      </c>
    </row>
    <row r="48" spans="1:9">
      <c r="A48" s="29">
        <v>730</v>
      </c>
      <c r="B48" s="38" t="s">
        <v>67</v>
      </c>
      <c r="C48" s="31">
        <v>170424406</v>
      </c>
      <c r="D48" s="4">
        <v>155868664</v>
      </c>
      <c r="E48" s="31">
        <v>16171453</v>
      </c>
      <c r="F48" s="4">
        <v>14813602</v>
      </c>
      <c r="G48" s="27">
        <f>D48-C48</f>
        <v>-14555742</v>
      </c>
      <c r="H48" s="24">
        <f>IF(E48=0,"",F48/E48-1)</f>
        <v>-8.3965924397764402E-2</v>
      </c>
      <c r="I48" s="25">
        <f>IF(D48=0,"N/A",F48/D48)</f>
        <v>9.5039000270124852E-2</v>
      </c>
    </row>
    <row r="49" spans="1:9">
      <c r="A49" s="8" t="s">
        <v>17</v>
      </c>
      <c r="B49" s="8" t="s">
        <v>68</v>
      </c>
      <c r="C49" s="16">
        <f>SUM(C47:C48)</f>
        <v>179817924</v>
      </c>
      <c r="D49" s="16">
        <f>SUM(D47:D48)</f>
        <v>165126881</v>
      </c>
      <c r="E49" s="16">
        <f>SUM(E47:E48)</f>
        <v>17063846</v>
      </c>
      <c r="F49" s="16">
        <f>SUM(F47:F48)</f>
        <v>15693140</v>
      </c>
      <c r="G49" s="16">
        <f>SUM(G47:G48)</f>
        <v>-14691043</v>
      </c>
      <c r="H49" s="20">
        <f>IF(E49=0,"",F49/E49-1)</f>
        <v>-8.0328080785539213E-2</v>
      </c>
      <c r="I49" s="26">
        <f>IF(D49=0,"N/A",F49/D49)</f>
        <v>9.5036858353789166E-2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0</v>
      </c>
      <c r="D56" s="3">
        <v>0</v>
      </c>
      <c r="E56" s="30">
        <v>0</v>
      </c>
      <c r="F56" s="3">
        <v>0</v>
      </c>
      <c r="G56" s="18">
        <f>D56-C56</f>
        <v>0</v>
      </c>
      <c r="H56" s="19" t="str">
        <f t="shared" ref="H56:H87" si="2">IF(E56=0,"",F56/E56-1)</f>
        <v/>
      </c>
      <c r="I56" s="23" t="str">
        <f t="shared" ref="I56:I87" si="3">IF(D56=0,"N/A",F56/D56)</f>
        <v>N/A</v>
      </c>
    </row>
    <row r="57" spans="1:9">
      <c r="A57" s="1">
        <v>502</v>
      </c>
      <c r="B57" s="1" t="s">
        <v>28</v>
      </c>
      <c r="C57" s="30">
        <v>1435004</v>
      </c>
      <c r="D57" s="3">
        <v>1349297</v>
      </c>
      <c r="E57" s="30">
        <v>165026</v>
      </c>
      <c r="F57" s="3">
        <v>155169</v>
      </c>
      <c r="G57" s="18">
        <f t="shared" ref="G57:G86" si="4">D57-C57</f>
        <v>-85707</v>
      </c>
      <c r="H57" s="19">
        <f t="shared" si="2"/>
        <v>-5.9729981942239441E-2</v>
      </c>
      <c r="I57" s="23">
        <f t="shared" si="3"/>
        <v>0.11499988512536528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0</v>
      </c>
      <c r="D62" s="3">
        <v>0</v>
      </c>
      <c r="E62" s="30">
        <v>0</v>
      </c>
      <c r="F62" s="3">
        <v>0</v>
      </c>
      <c r="G62" s="18">
        <f t="shared" si="4"/>
        <v>0</v>
      </c>
      <c r="H62" s="19" t="str">
        <f t="shared" si="2"/>
        <v/>
      </c>
      <c r="I62" s="23" t="str">
        <f t="shared" si="3"/>
        <v>N/A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882</v>
      </c>
      <c r="D64" s="3">
        <v>595</v>
      </c>
      <c r="E64" s="30">
        <v>101</v>
      </c>
      <c r="F64" s="3">
        <v>68</v>
      </c>
      <c r="G64" s="18">
        <f t="shared" si="4"/>
        <v>-287</v>
      </c>
      <c r="H64" s="19">
        <f t="shared" si="2"/>
        <v>-0.32673267326732669</v>
      </c>
      <c r="I64" s="23">
        <f t="shared" si="3"/>
        <v>0.11428571428571428</v>
      </c>
    </row>
    <row r="65" spans="1:9">
      <c r="A65" s="1">
        <v>510</v>
      </c>
      <c r="B65" s="1" t="s">
        <v>35</v>
      </c>
      <c r="C65" s="30">
        <v>0</v>
      </c>
      <c r="D65" s="3">
        <v>0</v>
      </c>
      <c r="E65" s="30">
        <v>0</v>
      </c>
      <c r="F65" s="3">
        <v>0</v>
      </c>
      <c r="G65" s="18">
        <f t="shared" si="4"/>
        <v>0</v>
      </c>
      <c r="H65" s="19" t="str">
        <f t="shared" si="2"/>
        <v/>
      </c>
      <c r="I65" s="23" t="str">
        <f t="shared" si="3"/>
        <v>N/A</v>
      </c>
    </row>
    <row r="66" spans="1:9">
      <c r="A66" s="1">
        <v>511</v>
      </c>
      <c r="B66" s="1" t="s">
        <v>36</v>
      </c>
      <c r="C66" s="30">
        <v>0</v>
      </c>
      <c r="D66" s="3">
        <v>0</v>
      </c>
      <c r="E66" s="30">
        <v>0</v>
      </c>
      <c r="F66" s="3">
        <v>0</v>
      </c>
      <c r="G66" s="18">
        <f t="shared" si="4"/>
        <v>0</v>
      </c>
      <c r="H66" s="19" t="str">
        <f t="shared" si="2"/>
        <v/>
      </c>
      <c r="I66" s="23" t="str">
        <f t="shared" si="3"/>
        <v>N/A</v>
      </c>
    </row>
    <row r="67" spans="1:9">
      <c r="A67" s="1">
        <v>512</v>
      </c>
      <c r="B67" s="1" t="s">
        <v>37</v>
      </c>
      <c r="C67" s="30">
        <v>0</v>
      </c>
      <c r="D67" s="3">
        <v>0</v>
      </c>
      <c r="E67" s="30">
        <v>0</v>
      </c>
      <c r="F67" s="3">
        <v>0</v>
      </c>
      <c r="G67" s="18">
        <f t="shared" si="4"/>
        <v>0</v>
      </c>
      <c r="H67" s="19" t="str">
        <f t="shared" si="2"/>
        <v/>
      </c>
      <c r="I67" s="23" t="str">
        <f t="shared" si="3"/>
        <v>N/A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4"/>
        <v>0</v>
      </c>
      <c r="H68" s="19" t="str">
        <f t="shared" si="2"/>
        <v/>
      </c>
      <c r="I68" s="23" t="str">
        <f t="shared" si="3"/>
        <v>N/A</v>
      </c>
    </row>
    <row r="69" spans="1:9">
      <c r="A69" s="1">
        <v>514</v>
      </c>
      <c r="B69" s="1" t="s">
        <v>39</v>
      </c>
      <c r="C69" s="30">
        <v>0</v>
      </c>
      <c r="D69" s="3">
        <v>0</v>
      </c>
      <c r="E69" s="30">
        <v>0</v>
      </c>
      <c r="F69" s="3">
        <v>0</v>
      </c>
      <c r="G69" s="18">
        <f t="shared" si="4"/>
        <v>0</v>
      </c>
      <c r="H69" s="19" t="str">
        <f t="shared" si="2"/>
        <v/>
      </c>
      <c r="I69" s="23" t="str">
        <f t="shared" si="3"/>
        <v>N/A</v>
      </c>
    </row>
    <row r="70" spans="1:9">
      <c r="A70" s="1">
        <v>515</v>
      </c>
      <c r="B70" s="1" t="s">
        <v>40</v>
      </c>
      <c r="C70" s="30">
        <v>0</v>
      </c>
      <c r="D70" s="3">
        <v>0</v>
      </c>
      <c r="E70" s="30">
        <v>0</v>
      </c>
      <c r="F70" s="3">
        <v>0</v>
      </c>
      <c r="G70" s="18">
        <f t="shared" si="4"/>
        <v>0</v>
      </c>
      <c r="H70" s="19" t="str">
        <f t="shared" si="2"/>
        <v/>
      </c>
      <c r="I70" s="23" t="str">
        <f t="shared" si="3"/>
        <v>N/A</v>
      </c>
    </row>
    <row r="71" spans="1:9">
      <c r="A71" s="1">
        <v>516</v>
      </c>
      <c r="B71" s="1" t="s">
        <v>41</v>
      </c>
      <c r="C71" s="30">
        <v>0</v>
      </c>
      <c r="D71" s="3">
        <v>0</v>
      </c>
      <c r="E71" s="30">
        <v>0</v>
      </c>
      <c r="F71" s="3">
        <v>0</v>
      </c>
      <c r="G71" s="18">
        <f t="shared" si="4"/>
        <v>0</v>
      </c>
      <c r="H71" s="19" t="str">
        <f t="shared" si="2"/>
        <v/>
      </c>
      <c r="I71" s="23" t="str">
        <f t="shared" si="3"/>
        <v>N/A</v>
      </c>
    </row>
    <row r="72" spans="1:9">
      <c r="A72" s="1">
        <v>517</v>
      </c>
      <c r="B72" s="1" t="s">
        <v>42</v>
      </c>
      <c r="C72" s="30">
        <v>0</v>
      </c>
      <c r="D72" s="3">
        <v>30272</v>
      </c>
      <c r="E72" s="30">
        <v>0</v>
      </c>
      <c r="F72" s="3">
        <v>3482</v>
      </c>
      <c r="G72" s="18">
        <f t="shared" si="4"/>
        <v>30272</v>
      </c>
      <c r="H72" s="19" t="str">
        <f t="shared" si="2"/>
        <v/>
      </c>
      <c r="I72" s="23">
        <f t="shared" si="3"/>
        <v>0.11502378435517971</v>
      </c>
    </row>
    <row r="73" spans="1:9">
      <c r="A73" s="1">
        <v>518</v>
      </c>
      <c r="B73" s="1" t="s">
        <v>43</v>
      </c>
      <c r="C73" s="30">
        <v>0</v>
      </c>
      <c r="D73" s="3">
        <v>0</v>
      </c>
      <c r="E73" s="30">
        <v>0</v>
      </c>
      <c r="F73" s="3">
        <v>0</v>
      </c>
      <c r="G73" s="18">
        <f t="shared" si="4"/>
        <v>0</v>
      </c>
      <c r="H73" s="19" t="str">
        <f t="shared" si="2"/>
        <v/>
      </c>
      <c r="I73" s="23" t="str">
        <f t="shared" si="3"/>
        <v>N/A</v>
      </c>
    </row>
    <row r="74" spans="1:9">
      <c r="A74" s="1">
        <v>519</v>
      </c>
      <c r="B74" s="1" t="s">
        <v>44</v>
      </c>
      <c r="C74" s="30">
        <v>0</v>
      </c>
      <c r="D74" s="3">
        <v>0</v>
      </c>
      <c r="E74" s="30">
        <v>0</v>
      </c>
      <c r="F74" s="3">
        <v>0</v>
      </c>
      <c r="G74" s="18">
        <f t="shared" si="4"/>
        <v>0</v>
      </c>
      <c r="H74" s="19" t="str">
        <f t="shared" si="2"/>
        <v/>
      </c>
      <c r="I74" s="23" t="str">
        <f t="shared" si="3"/>
        <v>N/A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0</v>
      </c>
      <c r="D77" s="3">
        <v>0</v>
      </c>
      <c r="E77" s="30">
        <v>0</v>
      </c>
      <c r="F77" s="3">
        <v>0</v>
      </c>
      <c r="G77" s="18">
        <f t="shared" si="4"/>
        <v>0</v>
      </c>
      <c r="H77" s="19" t="str">
        <f t="shared" si="2"/>
        <v/>
      </c>
      <c r="I77" s="23" t="str">
        <f t="shared" si="3"/>
        <v>N/A</v>
      </c>
    </row>
    <row r="78" spans="1:9">
      <c r="A78" s="1">
        <v>523</v>
      </c>
      <c r="B78" s="1" t="s">
        <v>21</v>
      </c>
      <c r="C78" s="30">
        <v>0</v>
      </c>
      <c r="D78" s="3">
        <v>0</v>
      </c>
      <c r="E78" s="30">
        <v>0</v>
      </c>
      <c r="F78" s="3">
        <v>0</v>
      </c>
      <c r="G78" s="18">
        <f t="shared" si="4"/>
        <v>0</v>
      </c>
      <c r="H78" s="19" t="str">
        <f t="shared" si="2"/>
        <v/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3244669</v>
      </c>
      <c r="D80" s="3">
        <v>1940134</v>
      </c>
      <c r="E80" s="30">
        <v>373137</v>
      </c>
      <c r="F80" s="3">
        <v>223116</v>
      </c>
      <c r="G80" s="18">
        <f t="shared" si="4"/>
        <v>-1304535</v>
      </c>
      <c r="H80" s="19">
        <f t="shared" si="2"/>
        <v>-0.40205340129764666</v>
      </c>
      <c r="I80" s="23">
        <f t="shared" si="3"/>
        <v>0.11500030410270631</v>
      </c>
    </row>
    <row r="81" spans="1:9">
      <c r="A81" s="1">
        <v>526</v>
      </c>
      <c r="B81" s="1" t="s">
        <v>47</v>
      </c>
      <c r="C81" s="30">
        <v>0</v>
      </c>
      <c r="D81" s="3">
        <v>0</v>
      </c>
      <c r="E81" s="30">
        <v>0</v>
      </c>
      <c r="F81" s="3">
        <v>0</v>
      </c>
      <c r="G81" s="18">
        <f t="shared" si="4"/>
        <v>0</v>
      </c>
      <c r="H81" s="19" t="str">
        <f t="shared" si="2"/>
        <v/>
      </c>
      <c r="I81" s="23" t="str">
        <f t="shared" si="3"/>
        <v>N/A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4"/>
        <v>0</v>
      </c>
      <c r="H82" s="19" t="str">
        <f t="shared" si="2"/>
        <v/>
      </c>
      <c r="I82" s="23" t="str">
        <f t="shared" si="3"/>
        <v>N/A</v>
      </c>
    </row>
    <row r="83" spans="1:9">
      <c r="A83" s="1">
        <v>528</v>
      </c>
      <c r="B83" s="1" t="s">
        <v>49</v>
      </c>
      <c r="C83" s="30">
        <v>0</v>
      </c>
      <c r="D83" s="3">
        <v>0</v>
      </c>
      <c r="E83" s="30">
        <v>0</v>
      </c>
      <c r="F83" s="3">
        <v>0</v>
      </c>
      <c r="G83" s="18">
        <f t="shared" si="4"/>
        <v>0</v>
      </c>
      <c r="H83" s="19" t="str">
        <f t="shared" si="2"/>
        <v/>
      </c>
      <c r="I83" s="23" t="str">
        <f t="shared" si="3"/>
        <v>N/A</v>
      </c>
    </row>
    <row r="84" spans="1:9">
      <c r="A84" s="1">
        <v>529</v>
      </c>
      <c r="B84" s="1" t="s">
        <v>50</v>
      </c>
      <c r="C84" s="30">
        <v>0</v>
      </c>
      <c r="D84" s="3">
        <v>0</v>
      </c>
      <c r="E84" s="30">
        <v>0</v>
      </c>
      <c r="F84" s="3">
        <v>0</v>
      </c>
      <c r="G84" s="18">
        <f t="shared" si="4"/>
        <v>0</v>
      </c>
      <c r="H84" s="19" t="str">
        <f t="shared" si="2"/>
        <v/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0</v>
      </c>
      <c r="D85" s="3">
        <v>0</v>
      </c>
      <c r="E85" s="30">
        <v>0</v>
      </c>
      <c r="F85" s="3">
        <v>0</v>
      </c>
      <c r="G85" s="18">
        <f t="shared" si="4"/>
        <v>0</v>
      </c>
      <c r="H85" s="19" t="str">
        <f t="shared" si="2"/>
        <v/>
      </c>
      <c r="I85" s="23" t="str">
        <f t="shared" si="3"/>
        <v>N/A</v>
      </c>
    </row>
    <row r="86" spans="1:9">
      <c r="A86" s="29">
        <v>531</v>
      </c>
      <c r="B86" s="29" t="s">
        <v>52</v>
      </c>
      <c r="C86" s="31">
        <v>0</v>
      </c>
      <c r="D86" s="4">
        <v>0</v>
      </c>
      <c r="E86" s="31">
        <v>0</v>
      </c>
      <c r="F86" s="4">
        <v>0</v>
      </c>
      <c r="G86" s="27">
        <f t="shared" si="4"/>
        <v>0</v>
      </c>
      <c r="H86" s="24" t="str">
        <f t="shared" si="2"/>
        <v/>
      </c>
      <c r="I86" s="25" t="str">
        <f t="shared" si="3"/>
        <v>N/A</v>
      </c>
    </row>
    <row r="87" spans="1:9">
      <c r="A87" s="8" t="s">
        <v>19</v>
      </c>
      <c r="B87" s="8" t="s">
        <v>26</v>
      </c>
      <c r="C87" s="16">
        <f>SUM(C56:C85)</f>
        <v>4680555</v>
      </c>
      <c r="D87" s="16">
        <f>SUM(D56:D85)</f>
        <v>3320298</v>
      </c>
      <c r="E87" s="16">
        <f>SUM(E56:E85)</f>
        <v>538264</v>
      </c>
      <c r="F87" s="16">
        <f>SUM(F56:F85)</f>
        <v>381835</v>
      </c>
      <c r="G87" s="16">
        <f>SUM(G56:G86)</f>
        <v>-1360257</v>
      </c>
      <c r="H87" s="20">
        <f t="shared" si="2"/>
        <v>-0.29061761514795714</v>
      </c>
      <c r="I87" s="26">
        <f t="shared" si="3"/>
        <v>0.11500021985978368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"UINTA COUNTY "&amp;D3</f>
        <v>UINTA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92959825</v>
      </c>
      <c r="D6" s="18">
        <f>D25</f>
        <v>93213478</v>
      </c>
      <c r="E6" s="30">
        <f>E25</f>
        <v>8831232</v>
      </c>
      <c r="F6" s="18">
        <f>F25</f>
        <v>8855317</v>
      </c>
      <c r="G6" s="18">
        <f t="shared" ref="G6:G11" si="0">D6-C6</f>
        <v>253653</v>
      </c>
      <c r="H6" s="19">
        <f>IF(E6=0,"",F6/E6-1)</f>
        <v>2.727252550946524E-3</v>
      </c>
      <c r="I6" s="23">
        <f>IF(D6=0,"N/A",F6/D6)</f>
        <v>9.5000392539799874E-2</v>
      </c>
    </row>
    <row r="7" spans="1:10">
      <c r="A7" s="1" t="s">
        <v>14</v>
      </c>
      <c r="B7" s="37" t="s">
        <v>70</v>
      </c>
      <c r="C7" s="30">
        <f>C42</f>
        <v>1395576878</v>
      </c>
      <c r="D7" s="18">
        <f>D42</f>
        <v>1397464294.1600001</v>
      </c>
      <c r="E7" s="30">
        <f>E42</f>
        <v>132579864</v>
      </c>
      <c r="F7" s="18">
        <f>F42</f>
        <v>132758960</v>
      </c>
      <c r="G7" s="18">
        <f t="shared" si="0"/>
        <v>1887416.1600000858</v>
      </c>
      <c r="H7" s="19">
        <f t="shared" ref="H7:H14" si="1">IF(E7=0,"",F7/E7-1)</f>
        <v>1.3508537012829613E-3</v>
      </c>
      <c r="I7" s="23">
        <f>IF(D7=0,"N/A",F7/D7)</f>
        <v>9.4999894133109067E-2</v>
      </c>
    </row>
    <row r="8" spans="1:10">
      <c r="A8" s="1" t="s">
        <v>17</v>
      </c>
      <c r="B8" s="37" t="s">
        <v>71</v>
      </c>
      <c r="C8" s="30">
        <f>C49</f>
        <v>94997065</v>
      </c>
      <c r="D8" s="18">
        <f>D49</f>
        <v>84643161</v>
      </c>
      <c r="E8" s="30">
        <f>E49</f>
        <v>9024764</v>
      </c>
      <c r="F8" s="18">
        <f>F49</f>
        <v>8041145</v>
      </c>
      <c r="G8" s="18">
        <f t="shared" si="0"/>
        <v>-10353904</v>
      </c>
      <c r="H8" s="19">
        <f t="shared" si="1"/>
        <v>-0.10899110491975195</v>
      </c>
      <c r="I8" s="23">
        <f>IF(D8=0,"N/A",F8/D8)</f>
        <v>9.5000528158441525E-2</v>
      </c>
    </row>
    <row r="9" spans="1:10">
      <c r="A9" s="1" t="s">
        <v>19</v>
      </c>
      <c r="B9" s="37" t="s">
        <v>20</v>
      </c>
      <c r="C9" s="30">
        <f>C87</f>
        <v>606823241</v>
      </c>
      <c r="D9" s="18">
        <f>D87</f>
        <v>560209572</v>
      </c>
      <c r="E9" s="30">
        <f>E87</f>
        <v>69784665</v>
      </c>
      <c r="F9" s="18">
        <f>F87</f>
        <v>64424100</v>
      </c>
      <c r="G9" s="18">
        <f t="shared" si="0"/>
        <v>-46613669</v>
      </c>
      <c r="H9" s="19">
        <f t="shared" si="1"/>
        <v>-7.6815801867072042E-2</v>
      </c>
      <c r="I9" s="23">
        <f>IF(D9=0,"N/A",F9/D9)</f>
        <v>0.11499999860766393</v>
      </c>
    </row>
    <row r="10" spans="1:10">
      <c r="B10" s="1" t="s">
        <v>23</v>
      </c>
      <c r="C10" s="30">
        <f>'MINERAL VALUE DETAIL'!V52</f>
        <v>95318524</v>
      </c>
      <c r="D10" s="310">
        <f>'STATE ASSESSED'!C25</f>
        <v>76731020</v>
      </c>
      <c r="E10" s="30">
        <f>C10</f>
        <v>95318524</v>
      </c>
      <c r="F10" s="310">
        <f>D10</f>
        <v>76731020</v>
      </c>
      <c r="G10" s="18">
        <f t="shared" si="0"/>
        <v>-18587504</v>
      </c>
      <c r="H10" s="19">
        <f t="shared" si="1"/>
        <v>-0.19500411063855749</v>
      </c>
      <c r="I10" s="23">
        <f>IF(D10=0,"N/A",F10/D10)</f>
        <v>1</v>
      </c>
    </row>
    <row r="11" spans="1:10">
      <c r="B11" s="1" t="s">
        <v>66</v>
      </c>
      <c r="C11" s="311">
        <f>'STATE ASSESSED'!E25</f>
        <v>734448276</v>
      </c>
      <c r="D11" s="310">
        <f>'STATE ASSESSED'!F25</f>
        <v>666284752</v>
      </c>
      <c r="E11" s="30">
        <f>'STATE ASSESSED'!H25</f>
        <v>83470413</v>
      </c>
      <c r="F11" s="310">
        <f>'STATE ASSESSED'!I25</f>
        <v>75823431</v>
      </c>
      <c r="G11" s="18">
        <f t="shared" si="0"/>
        <v>-68163524</v>
      </c>
      <c r="H11" s="19">
        <f>IF(E11=0,"",F11/E11-1)</f>
        <v>-9.1613084506961817E-2</v>
      </c>
      <c r="I11" s="23">
        <f>F11/D11</f>
        <v>0.11380033952810614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2190357009</v>
      </c>
      <c r="D13" s="16">
        <f>SUM(D6:D9)</f>
        <v>2135530505.1600001</v>
      </c>
      <c r="E13" s="16">
        <f>SUM(E6:E9)</f>
        <v>220220525</v>
      </c>
      <c r="F13" s="16">
        <f>SUM(F6:F9)</f>
        <v>214079522</v>
      </c>
      <c r="G13" s="16">
        <f>SUM(G6:G9)</f>
        <v>-54826503.839999914</v>
      </c>
      <c r="H13" s="20">
        <f t="shared" si="1"/>
        <v>-2.7885697756828032E-2</v>
      </c>
      <c r="I13" s="22"/>
    </row>
    <row r="14" spans="1:10">
      <c r="B14" s="13" t="s">
        <v>74</v>
      </c>
      <c r="C14" s="17">
        <f>SUM(C10:C11)</f>
        <v>829766800</v>
      </c>
      <c r="D14" s="17">
        <f>SUM(D10:D11)</f>
        <v>743015772</v>
      </c>
      <c r="E14" s="17">
        <f>SUM(E10:E11)</f>
        <v>178788937</v>
      </c>
      <c r="F14" s="17">
        <f>SUM(F10:F11)</f>
        <v>152554451</v>
      </c>
      <c r="G14" s="17">
        <f>SUM(G10:G11)</f>
        <v>-86751028</v>
      </c>
      <c r="H14" s="21">
        <f t="shared" si="1"/>
        <v>-0.14673439218445605</v>
      </c>
      <c r="I14" s="22"/>
    </row>
    <row r="15" spans="1:10">
      <c r="B15" s="8" t="s">
        <v>72</v>
      </c>
      <c r="C15" s="16">
        <f>SUM(C13:C14)</f>
        <v>3020123809</v>
      </c>
      <c r="D15" s="16">
        <f>SUM(D13:D14)</f>
        <v>2878546277.1599998</v>
      </c>
      <c r="E15" s="16">
        <f>SUM(E13:E14)</f>
        <v>399009462</v>
      </c>
      <c r="F15" s="16">
        <f>SUM(F13:F14)</f>
        <v>366633973</v>
      </c>
      <c r="G15" s="16">
        <f>SUM(G13:G14)</f>
        <v>-141577531.83999991</v>
      </c>
      <c r="H15" s="20">
        <f>IF(E15=0,"",F15/E15-1)</f>
        <v>-8.1139652272205987E-2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64264196</v>
      </c>
      <c r="D22" s="3">
        <v>61710569</v>
      </c>
      <c r="E22" s="30">
        <v>6105110</v>
      </c>
      <c r="F22" s="3">
        <v>5862515</v>
      </c>
      <c r="G22" s="18">
        <f>D22-C22</f>
        <v>-2553627</v>
      </c>
      <c r="H22" s="19">
        <f>IF(E22=0,"",F22/E22-1)</f>
        <v>-3.9736384766204003E-2</v>
      </c>
      <c r="I22" s="23">
        <f>IF(D22=0,"N/A",F22/D22)</f>
        <v>9.5000177360218471E-2</v>
      </c>
    </row>
    <row r="23" spans="1:9">
      <c r="A23" s="1">
        <v>120</v>
      </c>
      <c r="B23" s="37" t="s">
        <v>76</v>
      </c>
      <c r="C23" s="30">
        <v>0</v>
      </c>
      <c r="D23" s="3">
        <v>0</v>
      </c>
      <c r="E23" s="30">
        <v>0</v>
      </c>
      <c r="F23" s="3">
        <v>0</v>
      </c>
      <c r="G23" s="18">
        <f>D23-C23</f>
        <v>0</v>
      </c>
      <c r="H23" s="19" t="str">
        <f>IF(E23=0,"",F23/E23-1)</f>
        <v/>
      </c>
      <c r="I23" s="23" t="str">
        <f>IF(D23=0,"N/A",F23/D23)</f>
        <v>N/A</v>
      </c>
    </row>
    <row r="24" spans="1:9">
      <c r="A24" s="29">
        <v>130</v>
      </c>
      <c r="B24" s="38" t="s">
        <v>77</v>
      </c>
      <c r="C24" s="31">
        <v>28695629</v>
      </c>
      <c r="D24" s="4">
        <v>31502909</v>
      </c>
      <c r="E24" s="31">
        <v>2726122</v>
      </c>
      <c r="F24" s="4">
        <v>2992802</v>
      </c>
      <c r="G24" s="27">
        <f>D24-C24</f>
        <v>2807280</v>
      </c>
      <c r="H24" s="24">
        <f>IF(E24=0,"",F24/E24-1)</f>
        <v>9.7823941848530716E-2</v>
      </c>
      <c r="I24" s="25">
        <f>IF(D24=0,"N/A",F24/D24)</f>
        <v>9.5000814051807089E-2</v>
      </c>
    </row>
    <row r="25" spans="1:9">
      <c r="A25" s="8" t="s">
        <v>15</v>
      </c>
      <c r="B25" s="8" t="s">
        <v>16</v>
      </c>
      <c r="C25" s="16">
        <f>SUM(C22:C24)</f>
        <v>92959825</v>
      </c>
      <c r="D25" s="16">
        <f>SUM(D22:D24)</f>
        <v>93213478</v>
      </c>
      <c r="E25" s="16">
        <f>SUM(E22:E24)</f>
        <v>8831232</v>
      </c>
      <c r="F25" s="16">
        <f>SUM(F22:F24)</f>
        <v>8855317</v>
      </c>
      <c r="G25" s="16">
        <f>SUM(G22:G24)</f>
        <v>253653</v>
      </c>
      <c r="H25" s="20">
        <f>IF(E25=0,"",F25/E25-1)</f>
        <v>2.727252550946524E-3</v>
      </c>
      <c r="I25" s="26">
        <f>IF(D25=0,"N/A",F25/D25)</f>
        <v>9.5000392539799874E-2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72837.943399999989</v>
      </c>
      <c r="D29" s="3">
        <v>72378.710399999996</v>
      </c>
      <c r="E29" s="32">
        <v>595.8662637928993</v>
      </c>
      <c r="F29" s="39">
        <f>IF(D29&lt;&gt;0,D22/D29,0)</f>
        <v>852.60663887153203</v>
      </c>
      <c r="G29" s="18">
        <f>D29-C29</f>
        <v>-459.2329999999929</v>
      </c>
      <c r="H29" s="28">
        <f>F29-E29</f>
        <v>256.74037507863272</v>
      </c>
      <c r="I29" s="2"/>
    </row>
    <row r="30" spans="1:9">
      <c r="A30" s="1">
        <v>120</v>
      </c>
      <c r="B30" s="37" t="s">
        <v>76</v>
      </c>
      <c r="C30" s="30">
        <v>0</v>
      </c>
      <c r="D30" s="3">
        <v>0</v>
      </c>
      <c r="E30" s="32">
        <v>0</v>
      </c>
      <c r="F30" s="39">
        <f>IF(D30&lt;&gt;0,D23/D30,0)</f>
        <v>0</v>
      </c>
      <c r="G30" s="18">
        <f>D30-C30</f>
        <v>0</v>
      </c>
      <c r="H30" s="28">
        <f>F30-E30</f>
        <v>0</v>
      </c>
      <c r="I30" s="2"/>
    </row>
    <row r="31" spans="1:9">
      <c r="A31" s="1">
        <v>130</v>
      </c>
      <c r="B31" s="37" t="s">
        <v>77</v>
      </c>
      <c r="C31" s="30">
        <v>615990.78879999998</v>
      </c>
      <c r="D31" s="3">
        <v>616352.58160000003</v>
      </c>
      <c r="E31" s="32">
        <v>40.050260282896851</v>
      </c>
      <c r="F31" s="39">
        <f>IF(D31&lt;&gt;0,D24/D31,0)</f>
        <v>51.111831020843731</v>
      </c>
      <c r="G31" s="18">
        <f>D31-C31</f>
        <v>361.79280000005383</v>
      </c>
      <c r="H31" s="28">
        <f>F31-E31</f>
        <v>11.06157073794688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258130251</v>
      </c>
      <c r="D38" s="3">
        <v>259732620</v>
      </c>
      <c r="E38" s="30">
        <v>24522364</v>
      </c>
      <c r="F38" s="3">
        <v>24674418</v>
      </c>
      <c r="G38" s="18">
        <f>D38-C38</f>
        <v>1602369</v>
      </c>
      <c r="H38" s="19">
        <f>IF(E38=0,"",F38/E38-1)</f>
        <v>6.2006256819284733E-3</v>
      </c>
      <c r="I38" s="23">
        <f>IF(D38=0,"N/A",F38/D38)</f>
        <v>9.4999303514514272E-2</v>
      </c>
    </row>
    <row r="39" spans="1:9">
      <c r="A39" s="1">
        <v>300</v>
      </c>
      <c r="B39" s="37" t="s">
        <v>64</v>
      </c>
      <c r="C39" s="30">
        <v>896313996</v>
      </c>
      <c r="D39" s="3">
        <v>892943716.59000003</v>
      </c>
      <c r="E39" s="30">
        <v>85149919</v>
      </c>
      <c r="F39" s="3">
        <v>84829698</v>
      </c>
      <c r="G39" s="18">
        <f>D39-C39</f>
        <v>-3370279.4099999666</v>
      </c>
      <c r="H39" s="19">
        <f>IF(E39=0,"",F39/E39-1)</f>
        <v>-3.760672984316038E-3</v>
      </c>
      <c r="I39" s="23">
        <f>IF(D39=0,"N/A",F39/D39)</f>
        <v>9.5000050309945808E-2</v>
      </c>
    </row>
    <row r="40" spans="1:9">
      <c r="A40" s="1">
        <v>400</v>
      </c>
      <c r="B40" s="37" t="s">
        <v>62</v>
      </c>
      <c r="C40" s="30">
        <v>57459542</v>
      </c>
      <c r="D40" s="3">
        <v>57165467</v>
      </c>
      <c r="E40" s="30">
        <v>5458640</v>
      </c>
      <c r="F40" s="3">
        <v>5430704</v>
      </c>
      <c r="G40" s="18">
        <f>D40-C40</f>
        <v>-294075</v>
      </c>
      <c r="H40" s="19">
        <f>IF(E40=0,"",F40/E40-1)</f>
        <v>-5.1177582694590384E-3</v>
      </c>
      <c r="I40" s="23">
        <f>IF(D40=0,"N/A",F40/D40)</f>
        <v>9.4999731218849304E-2</v>
      </c>
    </row>
    <row r="41" spans="1:9">
      <c r="A41" s="29">
        <v>500</v>
      </c>
      <c r="B41" s="38" t="s">
        <v>63</v>
      </c>
      <c r="C41" s="31">
        <v>183673089</v>
      </c>
      <c r="D41" s="4">
        <v>187622490.56999999</v>
      </c>
      <c r="E41" s="31">
        <v>17448941</v>
      </c>
      <c r="F41" s="4">
        <v>17824140</v>
      </c>
      <c r="G41" s="27">
        <f>D41-C41</f>
        <v>3949401.5699999928</v>
      </c>
      <c r="H41" s="24">
        <f>IF(E41=0,"",F41/E41-1)</f>
        <v>2.1502680305927946E-2</v>
      </c>
      <c r="I41" s="25">
        <f>IF(D41=0,"N/A",F41/D41)</f>
        <v>9.5000018099375985E-2</v>
      </c>
    </row>
    <row r="42" spans="1:9">
      <c r="A42" s="8" t="s">
        <v>14</v>
      </c>
      <c r="B42" s="8" t="s">
        <v>69</v>
      </c>
      <c r="C42" s="16">
        <f>SUM(C38:C41)</f>
        <v>1395576878</v>
      </c>
      <c r="D42" s="16">
        <f>SUM(D38:D41)</f>
        <v>1397464294.1600001</v>
      </c>
      <c r="E42" s="16">
        <f>SUM(E38:E41)</f>
        <v>132579864</v>
      </c>
      <c r="F42" s="16">
        <f>SUM(F38:F41)</f>
        <v>132758960</v>
      </c>
      <c r="G42" s="16">
        <f>SUM(G38:G41)</f>
        <v>1887416.1600000262</v>
      </c>
      <c r="H42" s="20">
        <f>IF(E42=0,"",F42/E42-1)</f>
        <v>1.3508537012829613E-3</v>
      </c>
      <c r="I42" s="26">
        <f>IF(D42=0,"N/A",F42/D42)</f>
        <v>9.4999894133109067E-2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20335568</v>
      </c>
      <c r="D47" s="3">
        <v>20456310</v>
      </c>
      <c r="E47" s="30">
        <v>1931883</v>
      </c>
      <c r="F47" s="3">
        <v>1943366</v>
      </c>
      <c r="G47" s="18">
        <f>D47-C47</f>
        <v>120742</v>
      </c>
      <c r="H47" s="19">
        <f>IF(E47=0,"",F47/E47-1)</f>
        <v>5.9439417397431082E-3</v>
      </c>
      <c r="I47" s="23">
        <f>IF(D47=0,"N/A",F47/D47)</f>
        <v>9.5000809041317816E-2</v>
      </c>
    </row>
    <row r="48" spans="1:9">
      <c r="A48" s="29">
        <v>730</v>
      </c>
      <c r="B48" s="38" t="s">
        <v>67</v>
      </c>
      <c r="C48" s="31">
        <v>74661497</v>
      </c>
      <c r="D48" s="4">
        <v>64186851</v>
      </c>
      <c r="E48" s="31">
        <v>7092881</v>
      </c>
      <c r="F48" s="4">
        <v>6097779</v>
      </c>
      <c r="G48" s="27">
        <f>D48-C48</f>
        <v>-10474646</v>
      </c>
      <c r="H48" s="24">
        <f>IF(E48=0,"",F48/E48-1)</f>
        <v>-0.14029588258988135</v>
      </c>
      <c r="I48" s="25">
        <f>IF(D48=0,"N/A",F48/D48)</f>
        <v>9.500043864124133E-2</v>
      </c>
    </row>
    <row r="49" spans="1:9">
      <c r="A49" s="8" t="s">
        <v>17</v>
      </c>
      <c r="B49" s="8" t="s">
        <v>68</v>
      </c>
      <c r="C49" s="16">
        <f>SUM(C47:C48)</f>
        <v>94997065</v>
      </c>
      <c r="D49" s="16">
        <f>SUM(D47:D48)</f>
        <v>84643161</v>
      </c>
      <c r="E49" s="16">
        <f>SUM(E47:E48)</f>
        <v>9024764</v>
      </c>
      <c r="F49" s="16">
        <f>SUM(F47:F48)</f>
        <v>8041145</v>
      </c>
      <c r="G49" s="16">
        <f>SUM(G47:G48)</f>
        <v>-10353904</v>
      </c>
      <c r="H49" s="20">
        <f>IF(E49=0,"",F49/E49-1)</f>
        <v>-0.10899110491975195</v>
      </c>
      <c r="I49" s="26">
        <f>IF(D49=0,"N/A",F49/D49)</f>
        <v>9.5000528158441525E-2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2425</v>
      </c>
      <c r="D56" s="3">
        <v>0</v>
      </c>
      <c r="E56" s="30">
        <v>279</v>
      </c>
      <c r="F56" s="3">
        <v>0</v>
      </c>
      <c r="G56" s="18">
        <f>D56-C56</f>
        <v>-2425</v>
      </c>
      <c r="H56" s="19">
        <f t="shared" ref="H56:H87" si="2">IF(E56=0,"",F56/E56-1)</f>
        <v>-1</v>
      </c>
      <c r="I56" s="23" t="str">
        <f t="shared" ref="I56:I87" si="3">IF(D56=0,"N/A",F56/D56)</f>
        <v>N/A</v>
      </c>
    </row>
    <row r="57" spans="1:9">
      <c r="A57" s="1">
        <v>502</v>
      </c>
      <c r="B57" s="1" t="s">
        <v>28</v>
      </c>
      <c r="C57" s="30">
        <v>45557</v>
      </c>
      <c r="D57" s="3">
        <v>0</v>
      </c>
      <c r="E57" s="30">
        <v>5239</v>
      </c>
      <c r="F57" s="3">
        <v>0</v>
      </c>
      <c r="G57" s="18">
        <f t="shared" ref="G57:G86" si="4">D57-C57</f>
        <v>-45557</v>
      </c>
      <c r="H57" s="19">
        <f t="shared" si="2"/>
        <v>-1</v>
      </c>
      <c r="I57" s="23" t="str">
        <f t="shared" si="3"/>
        <v>N/A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197521</v>
      </c>
      <c r="D62" s="3">
        <v>1830595</v>
      </c>
      <c r="E62" s="30">
        <v>22715</v>
      </c>
      <c r="F62" s="3">
        <v>210518</v>
      </c>
      <c r="G62" s="18">
        <f t="shared" si="4"/>
        <v>1633074</v>
      </c>
      <c r="H62" s="19">
        <f t="shared" si="2"/>
        <v>8.2677966101694924</v>
      </c>
      <c r="I62" s="23">
        <f t="shared" si="3"/>
        <v>0.11499976783504817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0</v>
      </c>
      <c r="D64" s="3">
        <v>0</v>
      </c>
      <c r="E64" s="30">
        <v>0</v>
      </c>
      <c r="F64" s="3">
        <v>0</v>
      </c>
      <c r="G64" s="18">
        <f t="shared" si="4"/>
        <v>0</v>
      </c>
      <c r="H64" s="19" t="str">
        <f t="shared" si="2"/>
        <v/>
      </c>
      <c r="I64" s="23" t="str">
        <f t="shared" si="3"/>
        <v>N/A</v>
      </c>
    </row>
    <row r="65" spans="1:9">
      <c r="A65" s="1">
        <v>510</v>
      </c>
      <c r="B65" s="1" t="s">
        <v>35</v>
      </c>
      <c r="C65" s="30">
        <v>0</v>
      </c>
      <c r="D65" s="3">
        <v>139324</v>
      </c>
      <c r="E65" s="30">
        <v>0</v>
      </c>
      <c r="F65" s="3">
        <v>16021</v>
      </c>
      <c r="G65" s="18">
        <f t="shared" si="4"/>
        <v>139324</v>
      </c>
      <c r="H65" s="19" t="str">
        <f t="shared" si="2"/>
        <v/>
      </c>
      <c r="I65" s="23">
        <f t="shared" si="3"/>
        <v>0.1149909563320031</v>
      </c>
    </row>
    <row r="66" spans="1:9">
      <c r="A66" s="1">
        <v>511</v>
      </c>
      <c r="B66" s="1" t="s">
        <v>36</v>
      </c>
      <c r="C66" s="30">
        <v>0</v>
      </c>
      <c r="D66" s="3">
        <v>0</v>
      </c>
      <c r="E66" s="30">
        <v>0</v>
      </c>
      <c r="F66" s="3">
        <v>0</v>
      </c>
      <c r="G66" s="18">
        <f t="shared" si="4"/>
        <v>0</v>
      </c>
      <c r="H66" s="19" t="str">
        <f t="shared" si="2"/>
        <v/>
      </c>
      <c r="I66" s="23" t="str">
        <f t="shared" si="3"/>
        <v>N/A</v>
      </c>
    </row>
    <row r="67" spans="1:9">
      <c r="A67" s="1">
        <v>512</v>
      </c>
      <c r="B67" s="1" t="s">
        <v>37</v>
      </c>
      <c r="C67" s="30">
        <v>0</v>
      </c>
      <c r="D67" s="3">
        <v>2588952</v>
      </c>
      <c r="E67" s="30">
        <v>0</v>
      </c>
      <c r="F67" s="3">
        <v>297730</v>
      </c>
      <c r="G67" s="18">
        <f t="shared" si="4"/>
        <v>2588952</v>
      </c>
      <c r="H67" s="19" t="str">
        <f t="shared" si="2"/>
        <v/>
      </c>
      <c r="I67" s="23">
        <f t="shared" si="3"/>
        <v>0.11500020085347276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4"/>
        <v>0</v>
      </c>
      <c r="H68" s="19" t="str">
        <f t="shared" si="2"/>
        <v/>
      </c>
      <c r="I68" s="23" t="str">
        <f t="shared" si="3"/>
        <v>N/A</v>
      </c>
    </row>
    <row r="69" spans="1:9">
      <c r="A69" s="1">
        <v>514</v>
      </c>
      <c r="B69" s="1" t="s">
        <v>39</v>
      </c>
      <c r="C69" s="30">
        <v>48541</v>
      </c>
      <c r="D69" s="3">
        <v>3905252</v>
      </c>
      <c r="E69" s="30">
        <v>5582</v>
      </c>
      <c r="F69" s="3">
        <v>449104</v>
      </c>
      <c r="G69" s="18">
        <f t="shared" si="4"/>
        <v>3856711</v>
      </c>
      <c r="H69" s="19">
        <f t="shared" si="2"/>
        <v>79.455750627015405</v>
      </c>
      <c r="I69" s="23">
        <f t="shared" si="3"/>
        <v>0.11500000512130844</v>
      </c>
    </row>
    <row r="70" spans="1:9">
      <c r="A70" s="1">
        <v>515</v>
      </c>
      <c r="B70" s="1" t="s">
        <v>40</v>
      </c>
      <c r="C70" s="30">
        <v>62269</v>
      </c>
      <c r="D70" s="3">
        <v>0</v>
      </c>
      <c r="E70" s="30">
        <v>7161</v>
      </c>
      <c r="F70" s="3">
        <v>0</v>
      </c>
      <c r="G70" s="18">
        <f t="shared" si="4"/>
        <v>-62269</v>
      </c>
      <c r="H70" s="19">
        <f t="shared" si="2"/>
        <v>-1</v>
      </c>
      <c r="I70" s="23" t="str">
        <f t="shared" si="3"/>
        <v>N/A</v>
      </c>
    </row>
    <row r="71" spans="1:9">
      <c r="A71" s="1">
        <v>516</v>
      </c>
      <c r="B71" s="1" t="s">
        <v>41</v>
      </c>
      <c r="C71" s="30">
        <v>0</v>
      </c>
      <c r="D71" s="3">
        <v>24294274</v>
      </c>
      <c r="E71" s="30">
        <v>0</v>
      </c>
      <c r="F71" s="3">
        <v>2793842</v>
      </c>
      <c r="G71" s="18">
        <f t="shared" si="4"/>
        <v>24294274</v>
      </c>
      <c r="H71" s="19" t="str">
        <f t="shared" si="2"/>
        <v/>
      </c>
      <c r="I71" s="23">
        <f t="shared" si="3"/>
        <v>0.11500002016936171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4"/>
        <v>0</v>
      </c>
      <c r="H72" s="19" t="str">
        <f t="shared" si="2"/>
        <v/>
      </c>
      <c r="I72" s="23" t="str">
        <f t="shared" si="3"/>
        <v>N/A</v>
      </c>
    </row>
    <row r="73" spans="1:9">
      <c r="A73" s="1">
        <v>518</v>
      </c>
      <c r="B73" s="1" t="s">
        <v>43</v>
      </c>
      <c r="C73" s="30">
        <v>0</v>
      </c>
      <c r="D73" s="3">
        <v>2934903</v>
      </c>
      <c r="E73" s="30">
        <v>0</v>
      </c>
      <c r="F73" s="3">
        <v>337513</v>
      </c>
      <c r="G73" s="18">
        <f t="shared" si="4"/>
        <v>2934903</v>
      </c>
      <c r="H73" s="19" t="str">
        <f t="shared" si="2"/>
        <v/>
      </c>
      <c r="I73" s="23">
        <f t="shared" si="3"/>
        <v>0.11499971208588496</v>
      </c>
    </row>
    <row r="74" spans="1:9">
      <c r="A74" s="1">
        <v>519</v>
      </c>
      <c r="B74" s="1" t="s">
        <v>44</v>
      </c>
      <c r="C74" s="30">
        <v>10311</v>
      </c>
      <c r="D74" s="3">
        <v>2055</v>
      </c>
      <c r="E74" s="30">
        <v>1186</v>
      </c>
      <c r="F74" s="3">
        <v>236</v>
      </c>
      <c r="G74" s="18">
        <f t="shared" si="4"/>
        <v>-8256</v>
      </c>
      <c r="H74" s="19">
        <f t="shared" si="2"/>
        <v>-0.8010118043844856</v>
      </c>
      <c r="I74" s="23">
        <f t="shared" si="3"/>
        <v>0.1148418491484185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554650994</v>
      </c>
      <c r="D77" s="3">
        <v>510142625</v>
      </c>
      <c r="E77" s="30">
        <v>63784858</v>
      </c>
      <c r="F77" s="3">
        <v>58666405</v>
      </c>
      <c r="G77" s="18">
        <f t="shared" si="4"/>
        <v>-44508369</v>
      </c>
      <c r="H77" s="19">
        <f t="shared" si="2"/>
        <v>-8.0245581169123281E-2</v>
      </c>
      <c r="I77" s="23">
        <f t="shared" si="3"/>
        <v>0.11500000612573788</v>
      </c>
    </row>
    <row r="78" spans="1:9">
      <c r="A78" s="1">
        <v>523</v>
      </c>
      <c r="B78" s="1" t="s">
        <v>21</v>
      </c>
      <c r="C78" s="30">
        <v>11147420</v>
      </c>
      <c r="D78" s="3">
        <v>10941880</v>
      </c>
      <c r="E78" s="30">
        <v>1281953</v>
      </c>
      <c r="F78" s="3">
        <v>1258316</v>
      </c>
      <c r="G78" s="18">
        <f t="shared" si="4"/>
        <v>-205540</v>
      </c>
      <c r="H78" s="19">
        <f t="shared" si="2"/>
        <v>-1.8438273478044831E-2</v>
      </c>
      <c r="I78" s="23">
        <f t="shared" si="3"/>
        <v>0.11499998172160543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110</v>
      </c>
      <c r="D80" s="3">
        <v>68743</v>
      </c>
      <c r="E80" s="30">
        <v>13</v>
      </c>
      <c r="F80" s="3">
        <v>7905</v>
      </c>
      <c r="G80" s="18">
        <f t="shared" si="4"/>
        <v>68633</v>
      </c>
      <c r="H80" s="19">
        <f t="shared" si="2"/>
        <v>607.07692307692309</v>
      </c>
      <c r="I80" s="23">
        <f t="shared" si="3"/>
        <v>0.11499352661361883</v>
      </c>
    </row>
    <row r="81" spans="1:9">
      <c r="A81" s="1">
        <v>526</v>
      </c>
      <c r="B81" s="1" t="s">
        <v>47</v>
      </c>
      <c r="C81" s="30">
        <v>126470</v>
      </c>
      <c r="D81" s="3">
        <v>367108</v>
      </c>
      <c r="E81" s="30">
        <v>14544</v>
      </c>
      <c r="F81" s="3">
        <v>42217</v>
      </c>
      <c r="G81" s="18">
        <f t="shared" si="4"/>
        <v>240638</v>
      </c>
      <c r="H81" s="19">
        <f t="shared" si="2"/>
        <v>1.90270902090209</v>
      </c>
      <c r="I81" s="23">
        <f t="shared" si="3"/>
        <v>0.11499885592250782</v>
      </c>
    </row>
    <row r="82" spans="1:9">
      <c r="A82" s="1">
        <v>527</v>
      </c>
      <c r="B82" s="1" t="s">
        <v>48</v>
      </c>
      <c r="C82" s="30">
        <v>0</v>
      </c>
      <c r="D82" s="3">
        <v>2413159</v>
      </c>
      <c r="E82" s="30">
        <v>0</v>
      </c>
      <c r="F82" s="3">
        <v>277513</v>
      </c>
      <c r="G82" s="18">
        <f t="shared" si="4"/>
        <v>2413159</v>
      </c>
      <c r="H82" s="19" t="str">
        <f t="shared" si="2"/>
        <v/>
      </c>
      <c r="I82" s="23">
        <f t="shared" si="3"/>
        <v>0.11499988189754591</v>
      </c>
    </row>
    <row r="83" spans="1:9">
      <c r="A83" s="1">
        <v>528</v>
      </c>
      <c r="B83" s="1" t="s">
        <v>49</v>
      </c>
      <c r="C83" s="30">
        <v>0</v>
      </c>
      <c r="D83" s="3">
        <v>0</v>
      </c>
      <c r="E83" s="30">
        <v>0</v>
      </c>
      <c r="F83" s="3">
        <v>0</v>
      </c>
      <c r="G83" s="18">
        <f t="shared" si="4"/>
        <v>0</v>
      </c>
      <c r="H83" s="19" t="str">
        <f t="shared" si="2"/>
        <v/>
      </c>
      <c r="I83" s="23" t="str">
        <f t="shared" si="3"/>
        <v>N/A</v>
      </c>
    </row>
    <row r="84" spans="1:9">
      <c r="A84" s="1">
        <v>529</v>
      </c>
      <c r="B84" s="1" t="s">
        <v>50</v>
      </c>
      <c r="C84" s="30">
        <v>39918825</v>
      </c>
      <c r="D84" s="3">
        <v>0</v>
      </c>
      <c r="E84" s="30">
        <v>4590663</v>
      </c>
      <c r="F84" s="3">
        <v>0</v>
      </c>
      <c r="G84" s="18">
        <f t="shared" si="4"/>
        <v>-39918825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612798</v>
      </c>
      <c r="D85" s="3">
        <v>580702</v>
      </c>
      <c r="E85" s="30">
        <v>70472</v>
      </c>
      <c r="F85" s="3">
        <v>66780</v>
      </c>
      <c r="G85" s="18">
        <f t="shared" si="4"/>
        <v>-32096</v>
      </c>
      <c r="H85" s="19">
        <f t="shared" si="2"/>
        <v>-5.2389601543875619E-2</v>
      </c>
      <c r="I85" s="23">
        <f t="shared" si="3"/>
        <v>0.11499874290083383</v>
      </c>
    </row>
    <row r="86" spans="1:9">
      <c r="A86" s="29">
        <v>531</v>
      </c>
      <c r="B86" s="29" t="s">
        <v>52</v>
      </c>
      <c r="C86" s="31">
        <v>41084680</v>
      </c>
      <c r="D86" s="4">
        <v>7956940</v>
      </c>
      <c r="E86" s="31">
        <v>4724736</v>
      </c>
      <c r="F86" s="4">
        <v>915048</v>
      </c>
      <c r="G86" s="27">
        <f t="shared" si="4"/>
        <v>-33127740</v>
      </c>
      <c r="H86" s="24">
        <f t="shared" si="2"/>
        <v>-0.80632822659297787</v>
      </c>
      <c r="I86" s="25">
        <f t="shared" si="3"/>
        <v>0.11499998743235465</v>
      </c>
    </row>
    <row r="87" spans="1:9">
      <c r="A87" s="8" t="s">
        <v>19</v>
      </c>
      <c r="B87" s="8" t="s">
        <v>26</v>
      </c>
      <c r="C87" s="16">
        <f>SUM(C56:C85)</f>
        <v>606823241</v>
      </c>
      <c r="D87" s="16">
        <f>SUM(D56:D85)</f>
        <v>560209572</v>
      </c>
      <c r="E87" s="16">
        <f>SUM(E56:E85)</f>
        <v>69784665</v>
      </c>
      <c r="F87" s="16">
        <f>SUM(F56:F85)</f>
        <v>64424100</v>
      </c>
      <c r="G87" s="16">
        <f>SUM(G56:G86)</f>
        <v>-79741409</v>
      </c>
      <c r="H87" s="20">
        <f t="shared" si="2"/>
        <v>-7.6815801867072042E-2</v>
      </c>
      <c r="I87" s="26">
        <f t="shared" si="3"/>
        <v>0.11499999860766393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8.7109375" style="1" bestFit="1" customWidth="1"/>
    <col min="5" max="5" width="17" style="9" bestFit="1" customWidth="1"/>
    <col min="6" max="6" width="14.7109375" style="1" customWidth="1"/>
    <col min="7" max="7" width="17.140625" style="1" bestFit="1" customWidth="1"/>
    <col min="8" max="8" width="19.140625" style="1" bestFit="1" customWidth="1"/>
    <col min="9" max="9" width="12.28515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"WASHAKIE COUNTY "&amp;D3</f>
        <v>WASHAKIE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130443761</v>
      </c>
      <c r="D6" s="18">
        <f>D25</f>
        <v>126294587</v>
      </c>
      <c r="E6" s="30">
        <f>E25</f>
        <v>12392191</v>
      </c>
      <c r="F6" s="18">
        <f>F25</f>
        <v>11997984</v>
      </c>
      <c r="G6" s="18">
        <f t="shared" ref="G6:G11" si="0">D6-C6</f>
        <v>-4149174</v>
      </c>
      <c r="H6" s="19">
        <f>IF(E6=0,"",F6/E6-1)</f>
        <v>-3.1810920280360477E-2</v>
      </c>
      <c r="I6" s="23">
        <f>IF(D6=0,"N/A",F6/D6)</f>
        <v>9.499998602473754E-2</v>
      </c>
    </row>
    <row r="7" spans="1:10">
      <c r="A7" s="1" t="s">
        <v>14</v>
      </c>
      <c r="B7" s="37" t="s">
        <v>70</v>
      </c>
      <c r="C7" s="30">
        <f>C42</f>
        <v>617183919</v>
      </c>
      <c r="D7" s="18">
        <f>D42</f>
        <v>646254723</v>
      </c>
      <c r="E7" s="30">
        <f>E42</f>
        <v>58632703</v>
      </c>
      <c r="F7" s="18">
        <f>F42</f>
        <v>61394386</v>
      </c>
      <c r="G7" s="18">
        <f t="shared" si="0"/>
        <v>29070804</v>
      </c>
      <c r="H7" s="19">
        <f t="shared" ref="H7:H14" si="1">IF(E7=0,"",F7/E7-1)</f>
        <v>4.7101410282927025E-2</v>
      </c>
      <c r="I7" s="23">
        <f>IF(D7=0,"N/A",F7/D7)</f>
        <v>9.5000289847011296E-2</v>
      </c>
    </row>
    <row r="8" spans="1:10">
      <c r="A8" s="1" t="s">
        <v>17</v>
      </c>
      <c r="B8" s="37" t="s">
        <v>71</v>
      </c>
      <c r="C8" s="30">
        <f>C49</f>
        <v>69323158.5</v>
      </c>
      <c r="D8" s="18">
        <f>D49</f>
        <v>65158156.5</v>
      </c>
      <c r="E8" s="30">
        <f>E49</f>
        <v>6585700</v>
      </c>
      <c r="F8" s="18">
        <f>F49</f>
        <v>6190016</v>
      </c>
      <c r="G8" s="18">
        <f t="shared" si="0"/>
        <v>-4165002</v>
      </c>
      <c r="H8" s="19">
        <f t="shared" si="1"/>
        <v>-6.0082299527764671E-2</v>
      </c>
      <c r="I8" s="23">
        <f>IF(D8=0,"N/A",F8/D8)</f>
        <v>9.4999863908058854E-2</v>
      </c>
    </row>
    <row r="9" spans="1:10">
      <c r="A9" s="1" t="s">
        <v>19</v>
      </c>
      <c r="B9" s="37" t="s">
        <v>20</v>
      </c>
      <c r="C9" s="30">
        <f>C87</f>
        <v>118385811.25</v>
      </c>
      <c r="D9" s="18">
        <f>D87</f>
        <v>115476002.25</v>
      </c>
      <c r="E9" s="30">
        <f>E87</f>
        <v>13614375</v>
      </c>
      <c r="F9" s="18">
        <f>F87</f>
        <v>13279747</v>
      </c>
      <c r="G9" s="18">
        <f t="shared" si="0"/>
        <v>-2909809</v>
      </c>
      <c r="H9" s="19">
        <f t="shared" si="1"/>
        <v>-2.4579020336960022E-2</v>
      </c>
      <c r="I9" s="23">
        <f>IF(D9=0,"N/A",F9/D9)</f>
        <v>0.1150000583779302</v>
      </c>
    </row>
    <row r="10" spans="1:10">
      <c r="B10" s="1" t="s">
        <v>23</v>
      </c>
      <c r="C10" s="30">
        <f>'MINERAL VALUE DETAIL'!V53</f>
        <v>28540935</v>
      </c>
      <c r="D10" s="310">
        <f>'STATE ASSESSED'!C26</f>
        <v>20571505</v>
      </c>
      <c r="E10" s="30">
        <f>C10</f>
        <v>28540935</v>
      </c>
      <c r="F10" s="310">
        <f>D10</f>
        <v>20571505</v>
      </c>
      <c r="G10" s="18">
        <f t="shared" si="0"/>
        <v>-7969430</v>
      </c>
      <c r="H10" s="19">
        <f t="shared" si="1"/>
        <v>-0.27922806313107817</v>
      </c>
      <c r="I10" s="23">
        <f>IF(D10=0,"N/A",F10/D10)</f>
        <v>1</v>
      </c>
    </row>
    <row r="11" spans="1:10">
      <c r="B11" s="1" t="s">
        <v>66</v>
      </c>
      <c r="C11" s="311">
        <f>'STATE ASSESSED'!E26</f>
        <v>95000635</v>
      </c>
      <c r="D11" s="310">
        <f>'STATE ASSESSED'!F26</f>
        <v>95584824</v>
      </c>
      <c r="E11" s="30">
        <f>'STATE ASSESSED'!H26</f>
        <v>10810267</v>
      </c>
      <c r="F11" s="310">
        <f>'STATE ASSESSED'!I26</f>
        <v>10880891</v>
      </c>
      <c r="G11" s="18">
        <f t="shared" si="0"/>
        <v>584189</v>
      </c>
      <c r="H11" s="19">
        <f>IF(E11=0,"",F11/E11-1)</f>
        <v>6.5330486286785394E-3</v>
      </c>
      <c r="I11" s="23">
        <f>F11/D11</f>
        <v>0.11383492216295758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935336649.75</v>
      </c>
      <c r="D13" s="16">
        <f>SUM(D6:D9)</f>
        <v>953183468.75</v>
      </c>
      <c r="E13" s="16">
        <f>SUM(E6:E9)</f>
        <v>91224969</v>
      </c>
      <c r="F13" s="16">
        <f>SUM(F6:F9)</f>
        <v>92862133</v>
      </c>
      <c r="G13" s="16">
        <f>SUM(G6:G9)</f>
        <v>17846819</v>
      </c>
      <c r="H13" s="20">
        <f t="shared" si="1"/>
        <v>1.7946446219126777E-2</v>
      </c>
      <c r="I13" s="22"/>
    </row>
    <row r="14" spans="1:10">
      <c r="B14" s="13" t="s">
        <v>74</v>
      </c>
      <c r="C14" s="17">
        <f>SUM(C10:C11)</f>
        <v>123541570</v>
      </c>
      <c r="D14" s="17">
        <f>SUM(D10:D11)</f>
        <v>116156329</v>
      </c>
      <c r="E14" s="17">
        <f>SUM(E10:E11)</f>
        <v>39351202</v>
      </c>
      <c r="F14" s="17">
        <f>SUM(F10:F11)</f>
        <v>31452396</v>
      </c>
      <c r="G14" s="17">
        <f>SUM(G10:G11)</f>
        <v>-7385241</v>
      </c>
      <c r="H14" s="21">
        <f t="shared" si="1"/>
        <v>-0.20072591429354558</v>
      </c>
      <c r="I14" s="22"/>
    </row>
    <row r="15" spans="1:10">
      <c r="B15" s="8" t="s">
        <v>72</v>
      </c>
      <c r="C15" s="16">
        <f>SUM(C13:C14)</f>
        <v>1058878219.75</v>
      </c>
      <c r="D15" s="16">
        <f>SUM(D13:D14)</f>
        <v>1069339797.75</v>
      </c>
      <c r="E15" s="16">
        <f>SUM(E13:E14)</f>
        <v>130576171</v>
      </c>
      <c r="F15" s="16">
        <f>SUM(F13:F14)</f>
        <v>124314529</v>
      </c>
      <c r="G15" s="16">
        <f>SUM(G13:G14)</f>
        <v>10461578</v>
      </c>
      <c r="H15" s="20">
        <f>IF(E15=0,"",F15/E15-1)</f>
        <v>-4.7953940998928468E-2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 s="362" customFormat="1" ht="12">
      <c r="A18" s="422" t="s">
        <v>531</v>
      </c>
      <c r="B18" s="363"/>
      <c r="C18" s="364"/>
      <c r="D18" s="364"/>
      <c r="E18" s="364"/>
      <c r="F18" s="364"/>
      <c r="G18" s="364"/>
      <c r="H18" s="365"/>
      <c r="I18" s="366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107094303</v>
      </c>
      <c r="D22" s="3">
        <v>101278651</v>
      </c>
      <c r="E22" s="30">
        <v>10173957</v>
      </c>
      <c r="F22" s="3">
        <v>9621461</v>
      </c>
      <c r="G22" s="18">
        <f>D22-C22</f>
        <v>-5815652</v>
      </c>
      <c r="H22" s="19">
        <f>IF(E22=0,"",F22/E22-1)</f>
        <v>-5.4304927768025757E-2</v>
      </c>
      <c r="I22" s="23">
        <f>IF(D22=0,"N/A",F22/D22)</f>
        <v>9.4999892919189852E-2</v>
      </c>
    </row>
    <row r="23" spans="1:9">
      <c r="A23" s="1">
        <v>120</v>
      </c>
      <c r="B23" s="37" t="s">
        <v>76</v>
      </c>
      <c r="C23" s="30">
        <v>891710</v>
      </c>
      <c r="D23" s="3">
        <v>810197</v>
      </c>
      <c r="E23" s="30">
        <v>84711</v>
      </c>
      <c r="F23" s="3">
        <v>76970</v>
      </c>
      <c r="G23" s="18">
        <f>D23-C23</f>
        <v>-81513</v>
      </c>
      <c r="H23" s="19">
        <f>IF(E23=0,"",F23/E23-1)</f>
        <v>-9.1381284602944146E-2</v>
      </c>
      <c r="I23" s="23">
        <f>IF(D23=0,"N/A",F23/D23)</f>
        <v>9.5001586034013943E-2</v>
      </c>
    </row>
    <row r="24" spans="1:9">
      <c r="A24" s="29">
        <v>130</v>
      </c>
      <c r="B24" s="38" t="s">
        <v>77</v>
      </c>
      <c r="C24" s="31">
        <v>22457748</v>
      </c>
      <c r="D24" s="4">
        <v>24205739</v>
      </c>
      <c r="E24" s="31">
        <v>2133523</v>
      </c>
      <c r="F24" s="4">
        <v>2299553</v>
      </c>
      <c r="G24" s="27">
        <f>D24-C24</f>
        <v>1747991</v>
      </c>
      <c r="H24" s="24">
        <f>IF(E24=0,"",F24/E24-1)</f>
        <v>7.7819643847289122E-2</v>
      </c>
      <c r="I24" s="25">
        <f>IF(D24=0,"N/A",F24/D24)</f>
        <v>9.5000322031068743E-2</v>
      </c>
    </row>
    <row r="25" spans="1:9">
      <c r="A25" s="8" t="s">
        <v>15</v>
      </c>
      <c r="B25" s="8" t="s">
        <v>16</v>
      </c>
      <c r="C25" s="16">
        <f>SUM(C22:C24)</f>
        <v>130443761</v>
      </c>
      <c r="D25" s="16">
        <f>SUM(D22:D24)</f>
        <v>126294587</v>
      </c>
      <c r="E25" s="16">
        <f>SUM(E22:E24)</f>
        <v>12392191</v>
      </c>
      <c r="F25" s="16">
        <f>SUM(F22:F24)</f>
        <v>11997984</v>
      </c>
      <c r="G25" s="16">
        <f>SUM(G22:G24)</f>
        <v>-4149174</v>
      </c>
      <c r="H25" s="20">
        <f>IF(E25=0,"",F25/E25-1)</f>
        <v>-3.1810920280360477E-2</v>
      </c>
      <c r="I25" s="26">
        <f>IF(D25=0,"N/A",F25/D25)</f>
        <v>9.499998602473754E-2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42027.453000000009</v>
      </c>
      <c r="D29" s="3">
        <v>42033.013000000006</v>
      </c>
      <c r="E29" s="32">
        <v>1361.5724199089593</v>
      </c>
      <c r="F29" s="39">
        <f>IF(D29&lt;&gt;0,D22/D29,0)</f>
        <v>2409.5025260263874</v>
      </c>
      <c r="G29" s="18">
        <f>D29-C29</f>
        <v>5.5599999999976717</v>
      </c>
      <c r="H29" s="28">
        <f>F29-E29</f>
        <v>1047.9301061174281</v>
      </c>
      <c r="I29" s="2"/>
    </row>
    <row r="30" spans="1:9">
      <c r="A30" s="1">
        <v>120</v>
      </c>
      <c r="B30" s="37" t="s">
        <v>76</v>
      </c>
      <c r="C30" s="30">
        <v>2625.26</v>
      </c>
      <c r="D30" s="3">
        <v>2625.26</v>
      </c>
      <c r="E30" s="32">
        <v>224.00977094236373</v>
      </c>
      <c r="F30" s="39">
        <f>IF(D30&lt;&gt;0,D23/D30,0)</f>
        <v>308.61590851953707</v>
      </c>
      <c r="G30" s="18">
        <f>D30-C30</f>
        <v>0</v>
      </c>
      <c r="H30" s="28">
        <f>F30-E30</f>
        <v>84.606137577173342</v>
      </c>
      <c r="I30" s="2"/>
    </row>
    <row r="31" spans="1:9">
      <c r="A31" s="1">
        <v>130</v>
      </c>
      <c r="B31" s="37" t="s">
        <v>77</v>
      </c>
      <c r="C31" s="30">
        <v>301979.26300000004</v>
      </c>
      <c r="D31" s="3">
        <v>301395.42799999996</v>
      </c>
      <c r="E31" s="32">
        <v>64.217814276706392</v>
      </c>
      <c r="F31" s="39">
        <f>IF(D31&lt;&gt;0,D24/D31,0)</f>
        <v>80.312230217374108</v>
      </c>
      <c r="G31" s="18">
        <f>D31-C31</f>
        <v>-583.83500000007916</v>
      </c>
      <c r="H31" s="28">
        <f>F31-E31</f>
        <v>16.094415940667716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134968746</v>
      </c>
      <c r="D38" s="3">
        <v>144298569</v>
      </c>
      <c r="E38" s="30">
        <v>12822247</v>
      </c>
      <c r="F38" s="3">
        <v>13708468</v>
      </c>
      <c r="G38" s="18">
        <f>D38-C38</f>
        <v>9329823</v>
      </c>
      <c r="H38" s="19">
        <f>IF(E38=0,"",F38/E38-1)</f>
        <v>6.9115888970162631E-2</v>
      </c>
      <c r="I38" s="23">
        <f>IF(D38=0,"N/A",F38/D38)</f>
        <v>9.5000720346713904E-2</v>
      </c>
    </row>
    <row r="39" spans="1:9">
      <c r="A39" s="1">
        <v>300</v>
      </c>
      <c r="B39" s="37" t="s">
        <v>64</v>
      </c>
      <c r="C39" s="30">
        <v>384172456</v>
      </c>
      <c r="D39" s="3">
        <v>396601127</v>
      </c>
      <c r="E39" s="30">
        <v>36496399</v>
      </c>
      <c r="F39" s="3">
        <v>37677152</v>
      </c>
      <c r="G39" s="18">
        <f>D39-C39</f>
        <v>12428671</v>
      </c>
      <c r="H39" s="19">
        <f>IF(E39=0,"",F39/E39-1)</f>
        <v>3.2352589086939831E-2</v>
      </c>
      <c r="I39" s="23">
        <f>IF(D39=0,"N/A",F39/D39)</f>
        <v>9.5000113300232752E-2</v>
      </c>
    </row>
    <row r="40" spans="1:9">
      <c r="A40" s="1">
        <v>400</v>
      </c>
      <c r="B40" s="37" t="s">
        <v>62</v>
      </c>
      <c r="C40" s="30">
        <v>23652943</v>
      </c>
      <c r="D40" s="3">
        <v>31260038</v>
      </c>
      <c r="E40" s="30">
        <v>2247031</v>
      </c>
      <c r="F40" s="3">
        <v>2969747</v>
      </c>
      <c r="G40" s="18">
        <f>D40-C40</f>
        <v>7607095</v>
      </c>
      <c r="H40" s="19">
        <f>IF(E40=0,"",F40/E40-1)</f>
        <v>0.32163152177250787</v>
      </c>
      <c r="I40" s="23">
        <f>IF(D40=0,"N/A",F40/D40)</f>
        <v>9.5001388034141224E-2</v>
      </c>
    </row>
    <row r="41" spans="1:9">
      <c r="A41" s="29">
        <v>500</v>
      </c>
      <c r="B41" s="38" t="s">
        <v>63</v>
      </c>
      <c r="C41" s="31">
        <v>74389774</v>
      </c>
      <c r="D41" s="4">
        <v>74094989</v>
      </c>
      <c r="E41" s="31">
        <v>7067026</v>
      </c>
      <c r="F41" s="4">
        <v>7039019</v>
      </c>
      <c r="G41" s="27">
        <f>D41-C41</f>
        <v>-294785</v>
      </c>
      <c r="H41" s="24">
        <f>IF(E41=0,"",F41/E41-1)</f>
        <v>-3.9630531994646612E-3</v>
      </c>
      <c r="I41" s="25">
        <f>IF(D41=0,"N/A",F41/D41)</f>
        <v>9.4999933126381872E-2</v>
      </c>
    </row>
    <row r="42" spans="1:9">
      <c r="A42" s="8" t="s">
        <v>14</v>
      </c>
      <c r="B42" s="8" t="s">
        <v>69</v>
      </c>
      <c r="C42" s="16">
        <f>SUM(C38:C41)</f>
        <v>617183919</v>
      </c>
      <c r="D42" s="16">
        <f>SUM(D38:D41)</f>
        <v>646254723</v>
      </c>
      <c r="E42" s="16">
        <f>SUM(E38:E41)</f>
        <v>58632703</v>
      </c>
      <c r="F42" s="16">
        <f>SUM(F38:F41)</f>
        <v>61394386</v>
      </c>
      <c r="G42" s="16">
        <f>SUM(G38:G41)</f>
        <v>29070804</v>
      </c>
      <c r="H42" s="20">
        <f>IF(E42=0,"",F42/E42-1)</f>
        <v>4.7101410282927025E-2</v>
      </c>
      <c r="I42" s="26">
        <f>IF(D42=0,"N/A",F42/D42)</f>
        <v>9.5000289847011296E-2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9648316</v>
      </c>
      <c r="D47" s="3">
        <v>9693053</v>
      </c>
      <c r="E47" s="30">
        <v>916590</v>
      </c>
      <c r="F47" s="3">
        <v>920832</v>
      </c>
      <c r="G47" s="18">
        <f>D47-C47</f>
        <v>44737</v>
      </c>
      <c r="H47" s="19">
        <f>IF(E47=0,"",F47/E47-1)</f>
        <v>4.6280234346871563E-3</v>
      </c>
      <c r="I47" s="23">
        <f>IF(D47=0,"N/A",F47/D47)</f>
        <v>9.4999171055806672E-2</v>
      </c>
    </row>
    <row r="48" spans="1:9">
      <c r="A48" s="29">
        <v>730</v>
      </c>
      <c r="B48" s="38" t="s">
        <v>67</v>
      </c>
      <c r="C48" s="31">
        <v>59674842.5</v>
      </c>
      <c r="D48" s="4">
        <v>55465103.5</v>
      </c>
      <c r="E48" s="31">
        <v>5669110</v>
      </c>
      <c r="F48" s="4">
        <v>5269184</v>
      </c>
      <c r="G48" s="27">
        <f>D48-C48</f>
        <v>-4209739</v>
      </c>
      <c r="H48" s="24">
        <f>IF(E48=0,"",F48/E48-1)</f>
        <v>-7.0544759230284804E-2</v>
      </c>
      <c r="I48" s="25">
        <f>IF(D48=0,"N/A",F48/D48)</f>
        <v>9.4999984990562586E-2</v>
      </c>
    </row>
    <row r="49" spans="1:9">
      <c r="A49" s="8" t="s">
        <v>17</v>
      </c>
      <c r="B49" s="8" t="s">
        <v>68</v>
      </c>
      <c r="C49" s="16">
        <f>SUM(C47:C48)</f>
        <v>69323158.5</v>
      </c>
      <c r="D49" s="16">
        <f>SUM(D47:D48)</f>
        <v>65158156.5</v>
      </c>
      <c r="E49" s="16">
        <f>SUM(E47:E48)</f>
        <v>6585700</v>
      </c>
      <c r="F49" s="16">
        <f>SUM(F47:F48)</f>
        <v>6190016</v>
      </c>
      <c r="G49" s="16">
        <f>SUM(G47:G48)</f>
        <v>-4165002</v>
      </c>
      <c r="H49" s="20">
        <f>IF(E49=0,"",F49/E49-1)</f>
        <v>-6.0082299527764671E-2</v>
      </c>
      <c r="I49" s="26">
        <f>IF(D49=0,"N/A",F49/D49)</f>
        <v>9.4999863908058854E-2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13085026</v>
      </c>
      <c r="D56" s="3">
        <v>15791164</v>
      </c>
      <c r="E56" s="30">
        <v>1504779</v>
      </c>
      <c r="F56" s="3">
        <v>1815985</v>
      </c>
      <c r="G56" s="18">
        <f>D56-C56</f>
        <v>2706138</v>
      </c>
      <c r="H56" s="19">
        <f t="shared" ref="H56:H87" si="2">IF(E56=0,"",F56/E56-1)</f>
        <v>0.20681176438533488</v>
      </c>
      <c r="I56" s="23">
        <f t="shared" ref="I56:I87" si="3">IF(D56=0,"N/A",F56/D56)</f>
        <v>0.11500007219227158</v>
      </c>
    </row>
    <row r="57" spans="1:9">
      <c r="A57" s="1">
        <v>502</v>
      </c>
      <c r="B57" s="1" t="s">
        <v>28</v>
      </c>
      <c r="C57" s="30">
        <v>30173631</v>
      </c>
      <c r="D57" s="3">
        <v>32700013</v>
      </c>
      <c r="E57" s="30">
        <v>3469966</v>
      </c>
      <c r="F57" s="3">
        <v>3760504</v>
      </c>
      <c r="G57" s="18">
        <f t="shared" ref="G57:G86" si="4">D57-C57</f>
        <v>2526382</v>
      </c>
      <c r="H57" s="19">
        <f t="shared" si="2"/>
        <v>8.3729350662225421E-2</v>
      </c>
      <c r="I57" s="23">
        <f t="shared" si="3"/>
        <v>0.11500007660547414</v>
      </c>
    </row>
    <row r="58" spans="1:9">
      <c r="A58" s="1">
        <v>503</v>
      </c>
      <c r="B58" s="1" t="s">
        <v>29</v>
      </c>
      <c r="C58" s="30">
        <v>0</v>
      </c>
      <c r="D58" s="3">
        <v>105641</v>
      </c>
      <c r="E58" s="30">
        <v>0</v>
      </c>
      <c r="F58" s="3">
        <v>12149</v>
      </c>
      <c r="G58" s="18">
        <f t="shared" si="4"/>
        <v>105641</v>
      </c>
      <c r="H58" s="19" t="str">
        <f t="shared" si="2"/>
        <v/>
      </c>
      <c r="I58" s="23">
        <f t="shared" si="3"/>
        <v>0.11500269781618878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352634</v>
      </c>
      <c r="D62" s="3">
        <v>455537.75</v>
      </c>
      <c r="E62" s="30">
        <v>40552</v>
      </c>
      <c r="F62" s="3">
        <v>52387</v>
      </c>
      <c r="G62" s="18">
        <f t="shared" si="4"/>
        <v>102903.75</v>
      </c>
      <c r="H62" s="19">
        <f t="shared" si="2"/>
        <v>0.29184750443874541</v>
      </c>
      <c r="I62" s="23">
        <f t="shared" si="3"/>
        <v>0.11500034848923059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496928</v>
      </c>
      <c r="D64" s="3">
        <v>507311</v>
      </c>
      <c r="E64" s="30">
        <v>57147</v>
      </c>
      <c r="F64" s="3">
        <v>58341</v>
      </c>
      <c r="G64" s="18">
        <f t="shared" si="4"/>
        <v>10383</v>
      </c>
      <c r="H64" s="19">
        <f t="shared" si="2"/>
        <v>2.0893485222321484E-2</v>
      </c>
      <c r="I64" s="23">
        <f t="shared" si="3"/>
        <v>0.1150004632266992</v>
      </c>
    </row>
    <row r="65" spans="1:9">
      <c r="A65" s="1">
        <v>510</v>
      </c>
      <c r="B65" s="1" t="s">
        <v>35</v>
      </c>
      <c r="C65" s="30">
        <v>183006</v>
      </c>
      <c r="D65" s="3">
        <v>169847</v>
      </c>
      <c r="E65" s="30">
        <v>21046</v>
      </c>
      <c r="F65" s="3">
        <v>19532</v>
      </c>
      <c r="G65" s="18">
        <f t="shared" si="4"/>
        <v>-13159</v>
      </c>
      <c r="H65" s="19">
        <f t="shared" si="2"/>
        <v>-7.19376603630143E-2</v>
      </c>
      <c r="I65" s="23">
        <f t="shared" si="3"/>
        <v>0.11499761550100973</v>
      </c>
    </row>
    <row r="66" spans="1:9">
      <c r="A66" s="1">
        <v>511</v>
      </c>
      <c r="B66" s="1" t="s">
        <v>36</v>
      </c>
      <c r="C66" s="30">
        <v>0</v>
      </c>
      <c r="D66" s="3">
        <v>0</v>
      </c>
      <c r="E66" s="30">
        <v>0</v>
      </c>
      <c r="F66" s="3">
        <v>0</v>
      </c>
      <c r="G66" s="18">
        <f t="shared" si="4"/>
        <v>0</v>
      </c>
      <c r="H66" s="19" t="str">
        <f t="shared" si="2"/>
        <v/>
      </c>
      <c r="I66" s="23" t="str">
        <f t="shared" si="3"/>
        <v>N/A</v>
      </c>
    </row>
    <row r="67" spans="1:9">
      <c r="A67" s="1">
        <v>512</v>
      </c>
      <c r="B67" s="1" t="s">
        <v>37</v>
      </c>
      <c r="C67" s="30">
        <v>229084.75</v>
      </c>
      <c r="D67" s="3">
        <v>758961</v>
      </c>
      <c r="E67" s="30">
        <v>26344</v>
      </c>
      <c r="F67" s="3">
        <v>87281</v>
      </c>
      <c r="G67" s="18">
        <f t="shared" si="4"/>
        <v>529876.25</v>
      </c>
      <c r="H67" s="19">
        <f t="shared" si="2"/>
        <v>2.3131263285757666</v>
      </c>
      <c r="I67" s="23">
        <f t="shared" si="3"/>
        <v>0.1150006390315181</v>
      </c>
    </row>
    <row r="68" spans="1:9">
      <c r="A68" s="1">
        <v>513</v>
      </c>
      <c r="B68" s="1" t="s">
        <v>38</v>
      </c>
      <c r="C68" s="30">
        <v>0</v>
      </c>
      <c r="D68" s="3">
        <v>20251</v>
      </c>
      <c r="E68" s="30">
        <v>0</v>
      </c>
      <c r="F68" s="3">
        <v>2329</v>
      </c>
      <c r="G68" s="18">
        <f t="shared" si="4"/>
        <v>20251</v>
      </c>
      <c r="H68" s="19" t="str">
        <f t="shared" si="2"/>
        <v/>
      </c>
      <c r="I68" s="23">
        <f t="shared" si="3"/>
        <v>0.11500666633746481</v>
      </c>
    </row>
    <row r="69" spans="1:9">
      <c r="A69" s="1">
        <v>514</v>
      </c>
      <c r="B69" s="1" t="s">
        <v>39</v>
      </c>
      <c r="C69" s="30">
        <v>22328031</v>
      </c>
      <c r="D69" s="3">
        <v>21070267</v>
      </c>
      <c r="E69" s="30">
        <v>2567723</v>
      </c>
      <c r="F69" s="3">
        <v>2423080</v>
      </c>
      <c r="G69" s="18">
        <f t="shared" si="4"/>
        <v>-1257764</v>
      </c>
      <c r="H69" s="19">
        <f t="shared" si="2"/>
        <v>-5.6331231990366604E-2</v>
      </c>
      <c r="I69" s="23">
        <f t="shared" si="3"/>
        <v>0.11499996654052841</v>
      </c>
    </row>
    <row r="70" spans="1:9">
      <c r="A70" s="1">
        <v>515</v>
      </c>
      <c r="B70" s="1" t="s">
        <v>40</v>
      </c>
      <c r="C70" s="30">
        <v>0</v>
      </c>
      <c r="D70" s="3">
        <v>0</v>
      </c>
      <c r="E70" s="30">
        <v>0</v>
      </c>
      <c r="F70" s="3">
        <v>0</v>
      </c>
      <c r="G70" s="18">
        <f t="shared" si="4"/>
        <v>0</v>
      </c>
      <c r="H70" s="19" t="str">
        <f t="shared" si="2"/>
        <v/>
      </c>
      <c r="I70" s="23" t="str">
        <f t="shared" si="3"/>
        <v>N/A</v>
      </c>
    </row>
    <row r="71" spans="1:9">
      <c r="A71" s="1">
        <v>516</v>
      </c>
      <c r="B71" s="1" t="s">
        <v>41</v>
      </c>
      <c r="C71" s="30">
        <v>0</v>
      </c>
      <c r="D71" s="3">
        <v>0</v>
      </c>
      <c r="E71" s="30">
        <v>0</v>
      </c>
      <c r="F71" s="3">
        <v>0</v>
      </c>
      <c r="G71" s="18">
        <f t="shared" si="4"/>
        <v>0</v>
      </c>
      <c r="H71" s="19" t="str">
        <f t="shared" si="2"/>
        <v/>
      </c>
      <c r="I71" s="23" t="str">
        <f t="shared" si="3"/>
        <v>N/A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4"/>
        <v>0</v>
      </c>
      <c r="H72" s="19" t="str">
        <f t="shared" si="2"/>
        <v/>
      </c>
      <c r="I72" s="23" t="str">
        <f t="shared" si="3"/>
        <v>N/A</v>
      </c>
    </row>
    <row r="73" spans="1:9">
      <c r="A73" s="1">
        <v>518</v>
      </c>
      <c r="B73" s="1" t="s">
        <v>43</v>
      </c>
      <c r="C73" s="30">
        <v>0</v>
      </c>
      <c r="D73" s="3">
        <v>0</v>
      </c>
      <c r="E73" s="30">
        <v>0</v>
      </c>
      <c r="F73" s="3">
        <v>0</v>
      </c>
      <c r="G73" s="18">
        <f t="shared" si="4"/>
        <v>0</v>
      </c>
      <c r="H73" s="19" t="str">
        <f t="shared" si="2"/>
        <v/>
      </c>
      <c r="I73" s="23" t="str">
        <f t="shared" si="3"/>
        <v>N/A</v>
      </c>
    </row>
    <row r="74" spans="1:9">
      <c r="A74" s="1">
        <v>519</v>
      </c>
      <c r="B74" s="1" t="s">
        <v>44</v>
      </c>
      <c r="C74" s="30">
        <v>0</v>
      </c>
      <c r="D74" s="3">
        <v>0</v>
      </c>
      <c r="E74" s="30">
        <v>0</v>
      </c>
      <c r="F74" s="3">
        <v>0</v>
      </c>
      <c r="G74" s="18">
        <f t="shared" si="4"/>
        <v>0</v>
      </c>
      <c r="H74" s="19" t="str">
        <f t="shared" si="2"/>
        <v/>
      </c>
      <c r="I74" s="23" t="str">
        <f t="shared" si="3"/>
        <v>N/A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22707376</v>
      </c>
      <c r="D77" s="3">
        <v>19846598</v>
      </c>
      <c r="E77" s="30">
        <v>2611353</v>
      </c>
      <c r="F77" s="3">
        <v>2282359</v>
      </c>
      <c r="G77" s="18">
        <f t="shared" si="4"/>
        <v>-2860778</v>
      </c>
      <c r="H77" s="19">
        <f t="shared" si="2"/>
        <v>-0.12598603099619243</v>
      </c>
      <c r="I77" s="23">
        <f t="shared" si="3"/>
        <v>0.11500001158888792</v>
      </c>
    </row>
    <row r="78" spans="1:9">
      <c r="A78" s="1">
        <v>523</v>
      </c>
      <c r="B78" s="1" t="s">
        <v>21</v>
      </c>
      <c r="C78" s="30">
        <v>0</v>
      </c>
      <c r="D78" s="3">
        <v>0</v>
      </c>
      <c r="E78" s="30">
        <v>0</v>
      </c>
      <c r="F78" s="3">
        <v>0</v>
      </c>
      <c r="G78" s="18">
        <f t="shared" si="4"/>
        <v>0</v>
      </c>
      <c r="H78" s="19" t="str">
        <f t="shared" si="2"/>
        <v/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12807760</v>
      </c>
      <c r="D80" s="3">
        <v>11323520</v>
      </c>
      <c r="E80" s="30">
        <v>1472893</v>
      </c>
      <c r="F80" s="3">
        <v>1302205</v>
      </c>
      <c r="G80" s="18">
        <f t="shared" si="4"/>
        <v>-1484240</v>
      </c>
      <c r="H80" s="19">
        <f t="shared" si="2"/>
        <v>-0.11588621848294478</v>
      </c>
      <c r="I80" s="23">
        <f t="shared" si="3"/>
        <v>0.11500001766235235</v>
      </c>
    </row>
    <row r="81" spans="1:9">
      <c r="A81" s="1">
        <v>526</v>
      </c>
      <c r="B81" s="1" t="s">
        <v>47</v>
      </c>
      <c r="C81" s="30">
        <v>10822056.5</v>
      </c>
      <c r="D81" s="3">
        <v>10230674.5</v>
      </c>
      <c r="E81" s="30">
        <v>1244538</v>
      </c>
      <c r="F81" s="3">
        <v>1176528</v>
      </c>
      <c r="G81" s="18">
        <f t="shared" si="4"/>
        <v>-591382</v>
      </c>
      <c r="H81" s="19">
        <f t="shared" si="2"/>
        <v>-5.4646784589944208E-2</v>
      </c>
      <c r="I81" s="23">
        <f t="shared" si="3"/>
        <v>0.11500004227482753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4"/>
        <v>0</v>
      </c>
      <c r="H82" s="19" t="str">
        <f t="shared" si="2"/>
        <v/>
      </c>
      <c r="I82" s="23" t="str">
        <f t="shared" si="3"/>
        <v>N/A</v>
      </c>
    </row>
    <row r="83" spans="1:9">
      <c r="A83" s="1">
        <v>528</v>
      </c>
      <c r="B83" s="1" t="s">
        <v>49</v>
      </c>
      <c r="C83" s="30">
        <v>941752</v>
      </c>
      <c r="D83" s="3">
        <v>862276</v>
      </c>
      <c r="E83" s="30">
        <v>108302</v>
      </c>
      <c r="F83" s="3">
        <v>99162</v>
      </c>
      <c r="G83" s="18">
        <f t="shared" si="4"/>
        <v>-79476</v>
      </c>
      <c r="H83" s="19">
        <f t="shared" si="2"/>
        <v>-8.4393640006648063E-2</v>
      </c>
      <c r="I83" s="23">
        <f t="shared" si="3"/>
        <v>0.11500030152758514</v>
      </c>
    </row>
    <row r="84" spans="1:9">
      <c r="A84" s="1">
        <v>529</v>
      </c>
      <c r="B84" s="1" t="s">
        <v>50</v>
      </c>
      <c r="C84" s="30">
        <v>3063998</v>
      </c>
      <c r="D84" s="3">
        <v>0</v>
      </c>
      <c r="E84" s="30">
        <v>352363</v>
      </c>
      <c r="F84" s="3">
        <v>0</v>
      </c>
      <c r="G84" s="18">
        <f t="shared" si="4"/>
        <v>-3063998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1194528</v>
      </c>
      <c r="D85" s="3">
        <v>1633941</v>
      </c>
      <c r="E85" s="30">
        <v>137369</v>
      </c>
      <c r="F85" s="3">
        <v>187905</v>
      </c>
      <c r="G85" s="18">
        <f t="shared" si="4"/>
        <v>439413</v>
      </c>
      <c r="H85" s="19">
        <f t="shared" si="2"/>
        <v>0.36788503956496732</v>
      </c>
      <c r="I85" s="23">
        <f t="shared" si="3"/>
        <v>0.11500109245070661</v>
      </c>
    </row>
    <row r="86" spans="1:9">
      <c r="A86" s="29">
        <v>531</v>
      </c>
      <c r="B86" s="29" t="s">
        <v>52</v>
      </c>
      <c r="C86" s="31">
        <v>868680</v>
      </c>
      <c r="D86" s="4">
        <v>1473990</v>
      </c>
      <c r="E86" s="31">
        <v>99898</v>
      </c>
      <c r="F86" s="4">
        <v>169509</v>
      </c>
      <c r="G86" s="27">
        <f t="shared" si="4"/>
        <v>605310</v>
      </c>
      <c r="H86" s="24">
        <f t="shared" si="2"/>
        <v>0.69682075717231573</v>
      </c>
      <c r="I86" s="25">
        <f t="shared" si="3"/>
        <v>0.11500010176459813</v>
      </c>
    </row>
    <row r="87" spans="1:9">
      <c r="A87" s="8" t="s">
        <v>19</v>
      </c>
      <c r="B87" s="8" t="s">
        <v>26</v>
      </c>
      <c r="C87" s="16">
        <f>SUM(C56:C85)</f>
        <v>118385811.25</v>
      </c>
      <c r="D87" s="16">
        <f>SUM(D56:D85)</f>
        <v>115476002.25</v>
      </c>
      <c r="E87" s="16">
        <f>SUM(E56:E85)</f>
        <v>13614375</v>
      </c>
      <c r="F87" s="16">
        <f>SUM(F56:F85)</f>
        <v>13279747</v>
      </c>
      <c r="G87" s="16">
        <f>SUM(G56:G86)</f>
        <v>-2304499</v>
      </c>
      <c r="H87" s="20">
        <f t="shared" si="2"/>
        <v>-2.4579020336960022E-2</v>
      </c>
      <c r="I87" s="26">
        <f t="shared" si="3"/>
        <v>0.1150000583779302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"WESTON COUNTY "&amp;D3</f>
        <v>WESTON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62307014</v>
      </c>
      <c r="D6" s="18">
        <f>D25</f>
        <v>65929414</v>
      </c>
      <c r="E6" s="30">
        <f>E25</f>
        <v>5919144</v>
      </c>
      <c r="F6" s="18">
        <f>F25</f>
        <v>6263328</v>
      </c>
      <c r="G6" s="18">
        <f t="shared" ref="G6:G11" si="0">D6-C6</f>
        <v>3622400</v>
      </c>
      <c r="H6" s="19">
        <f>IF(E6=0,"",F6/E6-1)</f>
        <v>5.8147597017406571E-2</v>
      </c>
      <c r="I6" s="23">
        <f>IF(D6=0,"N/A",F6/D6)</f>
        <v>9.5000510697698604E-2</v>
      </c>
    </row>
    <row r="7" spans="1:10">
      <c r="A7" s="1" t="s">
        <v>14</v>
      </c>
      <c r="B7" s="37" t="s">
        <v>70</v>
      </c>
      <c r="C7" s="30">
        <f>C42</f>
        <v>459697439</v>
      </c>
      <c r="D7" s="18">
        <f>D42</f>
        <v>485262302</v>
      </c>
      <c r="E7" s="30">
        <f>E42</f>
        <v>43671431</v>
      </c>
      <c r="F7" s="18">
        <f>F42</f>
        <v>46100071</v>
      </c>
      <c r="G7" s="18">
        <f t="shared" si="0"/>
        <v>25564863</v>
      </c>
      <c r="H7" s="19">
        <f t="shared" ref="H7:H14" si="1">IF(E7=0,"",F7/E7-1)</f>
        <v>5.5611642311423237E-2</v>
      </c>
      <c r="I7" s="23">
        <f>IF(D7=0,"N/A",F7/D7)</f>
        <v>9.5000313871486358E-2</v>
      </c>
    </row>
    <row r="8" spans="1:10">
      <c r="A8" s="1" t="s">
        <v>17</v>
      </c>
      <c r="B8" s="37" t="s">
        <v>71</v>
      </c>
      <c r="C8" s="30">
        <f>C49</f>
        <v>38846051</v>
      </c>
      <c r="D8" s="18">
        <f>D49</f>
        <v>35877161</v>
      </c>
      <c r="E8" s="30">
        <f>E49</f>
        <v>3690394</v>
      </c>
      <c r="F8" s="18">
        <f>F49</f>
        <v>3408338</v>
      </c>
      <c r="G8" s="18">
        <f t="shared" si="0"/>
        <v>-2968890</v>
      </c>
      <c r="H8" s="19">
        <f t="shared" si="1"/>
        <v>-7.6429779584510471E-2</v>
      </c>
      <c r="I8" s="23">
        <f>IF(D8=0,"N/A",F8/D8)</f>
        <v>9.5000214760582638E-2</v>
      </c>
    </row>
    <row r="9" spans="1:10">
      <c r="A9" s="1" t="s">
        <v>19</v>
      </c>
      <c r="B9" s="37" t="s">
        <v>20</v>
      </c>
      <c r="C9" s="30">
        <f>C87</f>
        <v>157314455</v>
      </c>
      <c r="D9" s="18">
        <f>D87</f>
        <v>127691992</v>
      </c>
      <c r="E9" s="30">
        <f>E87</f>
        <v>18091161</v>
      </c>
      <c r="F9" s="18">
        <f>F87</f>
        <v>14684581</v>
      </c>
      <c r="G9" s="18">
        <f t="shared" si="0"/>
        <v>-29622463</v>
      </c>
      <c r="H9" s="19">
        <f t="shared" si="1"/>
        <v>-0.18830079506782349</v>
      </c>
      <c r="I9" s="23">
        <f>IF(D9=0,"N/A",F9/D9)</f>
        <v>0.11500001503618175</v>
      </c>
    </row>
    <row r="10" spans="1:10">
      <c r="B10" s="1" t="s">
        <v>23</v>
      </c>
      <c r="C10" s="30">
        <f>'MINERAL VALUE DETAIL'!V54</f>
        <v>35185323</v>
      </c>
      <c r="D10" s="310">
        <f>'STATE ASSESSED'!C27</f>
        <v>35963889</v>
      </c>
      <c r="E10" s="30">
        <f>C10</f>
        <v>35185323</v>
      </c>
      <c r="F10" s="310">
        <f>D10</f>
        <v>35963889</v>
      </c>
      <c r="G10" s="18">
        <f t="shared" si="0"/>
        <v>778566</v>
      </c>
      <c r="H10" s="19">
        <f t="shared" si="1"/>
        <v>2.2127578592926467E-2</v>
      </c>
      <c r="I10" s="23">
        <f>IF(D10=0,"N/A",F10/D10)</f>
        <v>1</v>
      </c>
    </row>
    <row r="11" spans="1:10">
      <c r="B11" s="1" t="s">
        <v>66</v>
      </c>
      <c r="C11" s="311">
        <f>'STATE ASSESSED'!E27</f>
        <v>265927547</v>
      </c>
      <c r="D11" s="310">
        <f>'STATE ASSESSED'!F27</f>
        <v>259943186</v>
      </c>
      <c r="E11" s="30">
        <f>'STATE ASSESSED'!H27</f>
        <v>30509723</v>
      </c>
      <c r="F11" s="310">
        <f>'STATE ASSESSED'!I27</f>
        <v>29832992</v>
      </c>
      <c r="G11" s="18">
        <f t="shared" si="0"/>
        <v>-5984361</v>
      </c>
      <c r="H11" s="19">
        <f>IF(E11=0,"",F11/E11-1)</f>
        <v>-2.2180830681419184E-2</v>
      </c>
      <c r="I11" s="23">
        <f>F11/D11</f>
        <v>0.1147673553558738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718164959</v>
      </c>
      <c r="D13" s="16">
        <f>SUM(D6:D9)</f>
        <v>714760869</v>
      </c>
      <c r="E13" s="16">
        <f>SUM(E6:E9)</f>
        <v>71372130</v>
      </c>
      <c r="F13" s="16">
        <f>SUM(F6:F9)</f>
        <v>70456318</v>
      </c>
      <c r="G13" s="16">
        <f>SUM(G6:G9)</f>
        <v>-3404090</v>
      </c>
      <c r="H13" s="20">
        <f t="shared" si="1"/>
        <v>-1.2831507200359527E-2</v>
      </c>
      <c r="I13" s="22"/>
    </row>
    <row r="14" spans="1:10">
      <c r="B14" s="13" t="s">
        <v>74</v>
      </c>
      <c r="C14" s="17">
        <f>SUM(C10:C11)</f>
        <v>301112870</v>
      </c>
      <c r="D14" s="17">
        <f>SUM(D10:D11)</f>
        <v>295907075</v>
      </c>
      <c r="E14" s="17">
        <f>SUM(E10:E11)</f>
        <v>65695046</v>
      </c>
      <c r="F14" s="17">
        <f>SUM(F10:F11)</f>
        <v>65796881</v>
      </c>
      <c r="G14" s="17">
        <f>SUM(G10:G11)</f>
        <v>-5205795</v>
      </c>
      <c r="H14" s="21">
        <f t="shared" si="1"/>
        <v>1.5501168840037494E-3</v>
      </c>
      <c r="I14" s="22"/>
    </row>
    <row r="15" spans="1:10">
      <c r="B15" s="8" t="s">
        <v>72</v>
      </c>
      <c r="C15" s="16">
        <f>SUM(C13:C14)</f>
        <v>1019277829</v>
      </c>
      <c r="D15" s="16">
        <f>SUM(D13:D14)</f>
        <v>1010667944</v>
      </c>
      <c r="E15" s="16">
        <f>SUM(E13:E14)</f>
        <v>137067176</v>
      </c>
      <c r="F15" s="16">
        <f>SUM(F13:F14)</f>
        <v>136253199</v>
      </c>
      <c r="G15" s="16">
        <f>SUM(G13:G14)</f>
        <v>-8609885</v>
      </c>
      <c r="H15" s="20">
        <f>IF(E15=0,"",F15/E15-1)</f>
        <v>-5.9385260844653232E-3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2418799</v>
      </c>
      <c r="D22" s="3">
        <v>2394251</v>
      </c>
      <c r="E22" s="30">
        <v>229787</v>
      </c>
      <c r="F22" s="3">
        <v>227454</v>
      </c>
      <c r="G22" s="18">
        <f>D22-C22</f>
        <v>-24548</v>
      </c>
      <c r="H22" s="19">
        <f>IF(E22=0,"",F22/E22-1)</f>
        <v>-1.0152880711267409E-2</v>
      </c>
      <c r="I22" s="23">
        <f>IF(D22=0,"N/A",F22/D22)</f>
        <v>9.5000064738408802E-2</v>
      </c>
    </row>
    <row r="23" spans="1:9">
      <c r="A23" s="1">
        <v>120</v>
      </c>
      <c r="B23" s="37" t="s">
        <v>76</v>
      </c>
      <c r="C23" s="30">
        <v>11518729</v>
      </c>
      <c r="D23" s="3">
        <v>10789380</v>
      </c>
      <c r="E23" s="30">
        <v>1094266</v>
      </c>
      <c r="F23" s="3">
        <v>1025009</v>
      </c>
      <c r="G23" s="18">
        <f>D23-C23</f>
        <v>-729349</v>
      </c>
      <c r="H23" s="19">
        <f>IF(E23=0,"",F23/E23-1)</f>
        <v>-6.3290826910458731E-2</v>
      </c>
      <c r="I23" s="23">
        <f>IF(D23=0,"N/A",F23/D23)</f>
        <v>9.5001659038795552E-2</v>
      </c>
    </row>
    <row r="24" spans="1:9">
      <c r="A24" s="29">
        <v>130</v>
      </c>
      <c r="B24" s="38" t="s">
        <v>77</v>
      </c>
      <c r="C24" s="31">
        <v>48369486</v>
      </c>
      <c r="D24" s="4">
        <v>52745783</v>
      </c>
      <c r="E24" s="31">
        <v>4595091</v>
      </c>
      <c r="F24" s="4">
        <v>5010865</v>
      </c>
      <c r="G24" s="27">
        <f>D24-C24</f>
        <v>4376297</v>
      </c>
      <c r="H24" s="24">
        <f>IF(E24=0,"",F24/E24-1)</f>
        <v>9.0482212430613496E-2</v>
      </c>
      <c r="I24" s="25">
        <f>IF(D24=0,"N/A",F24/D24)</f>
        <v>9.5000296042623916E-2</v>
      </c>
    </row>
    <row r="25" spans="1:9">
      <c r="A25" s="8" t="s">
        <v>15</v>
      </c>
      <c r="B25" s="8" t="s">
        <v>16</v>
      </c>
      <c r="C25" s="16">
        <f>SUM(C22:C24)</f>
        <v>62307014</v>
      </c>
      <c r="D25" s="16">
        <f>SUM(D22:D24)</f>
        <v>65929414</v>
      </c>
      <c r="E25" s="16">
        <f>SUM(E22:E24)</f>
        <v>5919144</v>
      </c>
      <c r="F25" s="16">
        <f>SUM(F22:F24)</f>
        <v>6263328</v>
      </c>
      <c r="G25" s="16">
        <f>SUM(G22:G24)</f>
        <v>3622400</v>
      </c>
      <c r="H25" s="20">
        <f>IF(E25=0,"",F25/E25-1)</f>
        <v>5.8147597017406571E-2</v>
      </c>
      <c r="I25" s="26">
        <f>IF(D25=0,"N/A",F25/D25)</f>
        <v>9.5000510697698604E-2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3539.24</v>
      </c>
      <c r="D29" s="3">
        <v>3539.24</v>
      </c>
      <c r="E29" s="32">
        <v>329</v>
      </c>
      <c r="F29" s="39">
        <f>IF(D29&lt;&gt;0,D22/D29,0)</f>
        <v>676.48732496242133</v>
      </c>
      <c r="G29" s="18">
        <f>D29-C29</f>
        <v>0</v>
      </c>
      <c r="H29" s="28">
        <f>F29-E29</f>
        <v>347.48732496242133</v>
      </c>
      <c r="I29" s="2"/>
    </row>
    <row r="30" spans="1:9">
      <c r="A30" s="1">
        <v>120</v>
      </c>
      <c r="B30" s="37" t="s">
        <v>76</v>
      </c>
      <c r="C30" s="30">
        <v>31047.57</v>
      </c>
      <c r="D30" s="3">
        <v>30756.57</v>
      </c>
      <c r="E30" s="32">
        <v>271.57278288441211</v>
      </c>
      <c r="F30" s="39">
        <f>IF(D30&lt;&gt;0,D23/D30,0)</f>
        <v>350.7991950988033</v>
      </c>
      <c r="G30" s="18">
        <f>D30-C30</f>
        <v>-291</v>
      </c>
      <c r="H30" s="28">
        <f>F30-E30</f>
        <v>79.226412214391189</v>
      </c>
      <c r="I30" s="2"/>
    </row>
    <row r="31" spans="1:9">
      <c r="A31" s="1">
        <v>130</v>
      </c>
      <c r="B31" s="37" t="s">
        <v>77</v>
      </c>
      <c r="C31" s="30">
        <v>997972.96019999997</v>
      </c>
      <c r="D31" s="3">
        <v>1006302.6488000001</v>
      </c>
      <c r="E31" s="32">
        <v>36.521277790253762</v>
      </c>
      <c r="F31" s="39">
        <f>IF(D31&lt;&gt;0,D24/D31,0)</f>
        <v>52.415426972092845</v>
      </c>
      <c r="G31" s="18">
        <f>D31-C31</f>
        <v>8329.6886000001105</v>
      </c>
      <c r="H31" s="28">
        <f>F31-E31</f>
        <v>15.894149181839083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101715747</v>
      </c>
      <c r="D38" s="3">
        <v>108106596</v>
      </c>
      <c r="E38" s="30">
        <v>9663163</v>
      </c>
      <c r="F38" s="3">
        <v>10270257</v>
      </c>
      <c r="G38" s="18">
        <f>D38-C38</f>
        <v>6390849</v>
      </c>
      <c r="H38" s="19">
        <f>IF(E38=0,"",F38/E38-1)</f>
        <v>6.282559861610526E-2</v>
      </c>
      <c r="I38" s="23">
        <f>IF(D38=0,"N/A",F38/D38)</f>
        <v>9.5001206031868762E-2</v>
      </c>
    </row>
    <row r="39" spans="1:9">
      <c r="A39" s="1">
        <v>300</v>
      </c>
      <c r="B39" s="37" t="s">
        <v>64</v>
      </c>
      <c r="C39" s="30">
        <v>314572055</v>
      </c>
      <c r="D39" s="3">
        <v>325449806</v>
      </c>
      <c r="E39" s="30">
        <v>29884343</v>
      </c>
      <c r="F39" s="3">
        <v>30917727</v>
      </c>
      <c r="G39" s="18">
        <f>D39-C39</f>
        <v>10877751</v>
      </c>
      <c r="H39" s="19">
        <f>IF(E39=0,"",F39/E39-1)</f>
        <v>3.4579445162973732E-2</v>
      </c>
      <c r="I39" s="23">
        <f>IF(D39=0,"N/A",F39/D39)</f>
        <v>9.4999985957896063E-2</v>
      </c>
    </row>
    <row r="40" spans="1:9">
      <c r="A40" s="1">
        <v>400</v>
      </c>
      <c r="B40" s="37" t="s">
        <v>62</v>
      </c>
      <c r="C40" s="30">
        <v>9621889</v>
      </c>
      <c r="D40" s="3">
        <v>12162332</v>
      </c>
      <c r="E40" s="30">
        <v>914099</v>
      </c>
      <c r="F40" s="3">
        <v>1155442</v>
      </c>
      <c r="G40" s="18">
        <f>D40-C40</f>
        <v>2540443</v>
      </c>
      <c r="H40" s="19">
        <f>IF(E40=0,"",F40/E40-1)</f>
        <v>0.26402282466122373</v>
      </c>
      <c r="I40" s="23">
        <f>IF(D40=0,"N/A",F40/D40)</f>
        <v>9.5001682243175081E-2</v>
      </c>
    </row>
    <row r="41" spans="1:9">
      <c r="A41" s="29">
        <v>500</v>
      </c>
      <c r="B41" s="38" t="s">
        <v>63</v>
      </c>
      <c r="C41" s="31">
        <v>33787748</v>
      </c>
      <c r="D41" s="4">
        <v>39543568</v>
      </c>
      <c r="E41" s="31">
        <v>3209826</v>
      </c>
      <c r="F41" s="4">
        <v>3756645</v>
      </c>
      <c r="G41" s="27">
        <f>D41-C41</f>
        <v>5755820</v>
      </c>
      <c r="H41" s="24">
        <f>IF(E41=0,"",F41/E41-1)</f>
        <v>0.17035783248063918</v>
      </c>
      <c r="I41" s="25">
        <f>IF(D41=0,"N/A",F41/D41)</f>
        <v>9.5000152742918897E-2</v>
      </c>
    </row>
    <row r="42" spans="1:9">
      <c r="A42" s="8" t="s">
        <v>14</v>
      </c>
      <c r="B42" s="8" t="s">
        <v>69</v>
      </c>
      <c r="C42" s="16">
        <f>SUM(C38:C41)</f>
        <v>459697439</v>
      </c>
      <c r="D42" s="16">
        <f>SUM(D38:D41)</f>
        <v>485262302</v>
      </c>
      <c r="E42" s="16">
        <f>SUM(E38:E41)</f>
        <v>43671431</v>
      </c>
      <c r="F42" s="16">
        <f>SUM(F38:F41)</f>
        <v>46100071</v>
      </c>
      <c r="G42" s="16">
        <f>SUM(G38:G41)</f>
        <v>25564863</v>
      </c>
      <c r="H42" s="20">
        <f>IF(E42=0,"",F42/E42-1)</f>
        <v>5.5611642311423237E-2</v>
      </c>
      <c r="I42" s="26">
        <f>IF(D42=0,"N/A",F42/D42)</f>
        <v>9.5000313871486358E-2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19234027</v>
      </c>
      <c r="D47" s="3">
        <v>19953659</v>
      </c>
      <c r="E47" s="30">
        <v>1827241</v>
      </c>
      <c r="F47" s="3">
        <v>1895601</v>
      </c>
      <c r="G47" s="18">
        <f>D47-C47</f>
        <v>719632</v>
      </c>
      <c r="H47" s="19">
        <f>IF(E47=0,"",F47/E47-1)</f>
        <v>3.741159485804002E-2</v>
      </c>
      <c r="I47" s="23">
        <f>IF(D47=0,"N/A",F47/D47)</f>
        <v>9.500017014423269E-2</v>
      </c>
    </row>
    <row r="48" spans="1:9">
      <c r="A48" s="29">
        <v>730</v>
      </c>
      <c r="B48" s="38" t="s">
        <v>67</v>
      </c>
      <c r="C48" s="31">
        <v>19612024</v>
      </c>
      <c r="D48" s="4">
        <v>15923502</v>
      </c>
      <c r="E48" s="31">
        <v>1863153</v>
      </c>
      <c r="F48" s="4">
        <v>1512737</v>
      </c>
      <c r="G48" s="27">
        <f>D48-C48</f>
        <v>-3688522</v>
      </c>
      <c r="H48" s="24">
        <f>IF(E48=0,"",F48/E48-1)</f>
        <v>-0.18807687828106445</v>
      </c>
      <c r="I48" s="25">
        <f>IF(D48=0,"N/A",F48/D48)</f>
        <v>9.5000270669102813E-2</v>
      </c>
    </row>
    <row r="49" spans="1:9">
      <c r="A49" s="8" t="s">
        <v>17</v>
      </c>
      <c r="B49" s="8" t="s">
        <v>68</v>
      </c>
      <c r="C49" s="16">
        <f>SUM(C47:C48)</f>
        <v>38846051</v>
      </c>
      <c r="D49" s="16">
        <f>SUM(D47:D48)</f>
        <v>35877161</v>
      </c>
      <c r="E49" s="16">
        <f>SUM(E47:E48)</f>
        <v>3690394</v>
      </c>
      <c r="F49" s="16">
        <f>SUM(F47:F48)</f>
        <v>3408338</v>
      </c>
      <c r="G49" s="16">
        <f>SUM(G47:G48)</f>
        <v>-2968890</v>
      </c>
      <c r="H49" s="20">
        <f>IF(E49=0,"",F49/E49-1)</f>
        <v>-7.6429779584510471E-2</v>
      </c>
      <c r="I49" s="26">
        <f>IF(D49=0,"N/A",F49/D49)</f>
        <v>9.5000214760582638E-2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7350</v>
      </c>
      <c r="D56" s="3">
        <v>7455</v>
      </c>
      <c r="E56" s="30">
        <v>845</v>
      </c>
      <c r="F56" s="3">
        <v>857</v>
      </c>
      <c r="G56" s="18">
        <f>D56-C56</f>
        <v>105</v>
      </c>
      <c r="H56" s="19">
        <f t="shared" ref="H56:H87" si="2">IF(E56=0,"",F56/E56-1)</f>
        <v>1.4201183431952646E-2</v>
      </c>
      <c r="I56" s="23">
        <f t="shared" ref="I56:I87" si="3">IF(D56=0,"N/A",F56/D56)</f>
        <v>0.11495640509725016</v>
      </c>
    </row>
    <row r="57" spans="1:9">
      <c r="A57" s="1">
        <v>502</v>
      </c>
      <c r="B57" s="1" t="s">
        <v>28</v>
      </c>
      <c r="C57" s="30">
        <v>0</v>
      </c>
      <c r="D57" s="3">
        <v>0</v>
      </c>
      <c r="E57" s="30">
        <v>0</v>
      </c>
      <c r="F57" s="3">
        <v>0</v>
      </c>
      <c r="G57" s="18">
        <f t="shared" ref="G57:G86" si="4">D57-C57</f>
        <v>0</v>
      </c>
      <c r="H57" s="19" t="str">
        <f t="shared" si="2"/>
        <v/>
      </c>
      <c r="I57" s="23" t="str">
        <f t="shared" si="3"/>
        <v>N/A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551760</v>
      </c>
      <c r="D62" s="3">
        <v>499445</v>
      </c>
      <c r="E62" s="30">
        <v>63453</v>
      </c>
      <c r="F62" s="3">
        <v>57436</v>
      </c>
      <c r="G62" s="18">
        <f t="shared" si="4"/>
        <v>-52315</v>
      </c>
      <c r="H62" s="19">
        <f t="shared" si="2"/>
        <v>-9.4826091752950981E-2</v>
      </c>
      <c r="I62" s="23">
        <f t="shared" si="3"/>
        <v>0.11499964961106829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0</v>
      </c>
      <c r="D64" s="3">
        <v>0</v>
      </c>
      <c r="E64" s="30">
        <v>0</v>
      </c>
      <c r="F64" s="3">
        <v>0</v>
      </c>
      <c r="G64" s="18">
        <f t="shared" si="4"/>
        <v>0</v>
      </c>
      <c r="H64" s="19" t="str">
        <f t="shared" si="2"/>
        <v/>
      </c>
      <c r="I64" s="23" t="str">
        <f t="shared" si="3"/>
        <v>N/A</v>
      </c>
    </row>
    <row r="65" spans="1:9">
      <c r="A65" s="1">
        <v>510</v>
      </c>
      <c r="B65" s="1" t="s">
        <v>35</v>
      </c>
      <c r="C65" s="30">
        <v>2978329</v>
      </c>
      <c r="D65" s="3">
        <v>2255274</v>
      </c>
      <c r="E65" s="30">
        <v>342508</v>
      </c>
      <c r="F65" s="3">
        <v>259357</v>
      </c>
      <c r="G65" s="18">
        <f t="shared" si="4"/>
        <v>-723055</v>
      </c>
      <c r="H65" s="19">
        <f t="shared" si="2"/>
        <v>-0.24277097177292206</v>
      </c>
      <c r="I65" s="23">
        <f t="shared" si="3"/>
        <v>0.11500021726850042</v>
      </c>
    </row>
    <row r="66" spans="1:9">
      <c r="A66" s="1">
        <v>511</v>
      </c>
      <c r="B66" s="1" t="s">
        <v>36</v>
      </c>
      <c r="C66" s="30">
        <v>0</v>
      </c>
      <c r="D66" s="3">
        <v>0</v>
      </c>
      <c r="E66" s="30">
        <v>0</v>
      </c>
      <c r="F66" s="3">
        <v>0</v>
      </c>
      <c r="G66" s="18">
        <f t="shared" si="4"/>
        <v>0</v>
      </c>
      <c r="H66" s="19" t="str">
        <f t="shared" si="2"/>
        <v/>
      </c>
      <c r="I66" s="23" t="str">
        <f t="shared" si="3"/>
        <v>N/A</v>
      </c>
    </row>
    <row r="67" spans="1:9">
      <c r="A67" s="1">
        <v>512</v>
      </c>
      <c r="B67" s="1" t="s">
        <v>37</v>
      </c>
      <c r="C67" s="30">
        <v>4272186</v>
      </c>
      <c r="D67" s="3">
        <v>1124626</v>
      </c>
      <c r="E67" s="30">
        <v>491301</v>
      </c>
      <c r="F67" s="3">
        <v>129331</v>
      </c>
      <c r="G67" s="18">
        <f t="shared" si="4"/>
        <v>-3147560</v>
      </c>
      <c r="H67" s="19">
        <f t="shared" si="2"/>
        <v>-0.73675811773230659</v>
      </c>
      <c r="I67" s="23">
        <f t="shared" si="3"/>
        <v>0.1149991197073516</v>
      </c>
    </row>
    <row r="68" spans="1:9">
      <c r="A68" s="1">
        <v>513</v>
      </c>
      <c r="B68" s="1" t="s">
        <v>38</v>
      </c>
      <c r="C68" s="30">
        <v>0</v>
      </c>
      <c r="D68" s="3">
        <v>22890</v>
      </c>
      <c r="E68" s="30">
        <v>0</v>
      </c>
      <c r="F68" s="3">
        <v>2632</v>
      </c>
      <c r="G68" s="18">
        <f t="shared" si="4"/>
        <v>22890</v>
      </c>
      <c r="H68" s="19" t="str">
        <f t="shared" si="2"/>
        <v/>
      </c>
      <c r="I68" s="23">
        <f t="shared" si="3"/>
        <v>0.11498470948012232</v>
      </c>
    </row>
    <row r="69" spans="1:9">
      <c r="A69" s="1">
        <v>514</v>
      </c>
      <c r="B69" s="1" t="s">
        <v>39</v>
      </c>
      <c r="C69" s="30">
        <v>0</v>
      </c>
      <c r="D69" s="3">
        <v>0</v>
      </c>
      <c r="E69" s="30">
        <v>0</v>
      </c>
      <c r="F69" s="3">
        <v>0</v>
      </c>
      <c r="G69" s="18">
        <f t="shared" si="4"/>
        <v>0</v>
      </c>
      <c r="H69" s="19" t="str">
        <f t="shared" si="2"/>
        <v/>
      </c>
      <c r="I69" s="23" t="str">
        <f t="shared" si="3"/>
        <v>N/A</v>
      </c>
    </row>
    <row r="70" spans="1:9">
      <c r="A70" s="1">
        <v>515</v>
      </c>
      <c r="B70" s="1" t="s">
        <v>40</v>
      </c>
      <c r="C70" s="30">
        <v>0</v>
      </c>
      <c r="D70" s="3">
        <v>0</v>
      </c>
      <c r="E70" s="30">
        <v>0</v>
      </c>
      <c r="F70" s="3">
        <v>0</v>
      </c>
      <c r="G70" s="18">
        <f t="shared" si="4"/>
        <v>0</v>
      </c>
      <c r="H70" s="19" t="str">
        <f t="shared" si="2"/>
        <v/>
      </c>
      <c r="I70" s="23" t="str">
        <f t="shared" si="3"/>
        <v>N/A</v>
      </c>
    </row>
    <row r="71" spans="1:9">
      <c r="A71" s="1">
        <v>516</v>
      </c>
      <c r="B71" s="1" t="s">
        <v>41</v>
      </c>
      <c r="C71" s="30">
        <v>0</v>
      </c>
      <c r="D71" s="3">
        <v>0</v>
      </c>
      <c r="E71" s="30">
        <v>0</v>
      </c>
      <c r="F71" s="3">
        <v>0</v>
      </c>
      <c r="G71" s="18">
        <f t="shared" si="4"/>
        <v>0</v>
      </c>
      <c r="H71" s="19" t="str">
        <f t="shared" si="2"/>
        <v/>
      </c>
      <c r="I71" s="23" t="str">
        <f t="shared" si="3"/>
        <v>N/A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4"/>
        <v>0</v>
      </c>
      <c r="H72" s="19" t="str">
        <f t="shared" si="2"/>
        <v/>
      </c>
      <c r="I72" s="23" t="str">
        <f t="shared" si="3"/>
        <v>N/A</v>
      </c>
    </row>
    <row r="73" spans="1:9">
      <c r="A73" s="1">
        <v>518</v>
      </c>
      <c r="B73" s="1" t="s">
        <v>43</v>
      </c>
      <c r="C73" s="30">
        <v>3548995</v>
      </c>
      <c r="D73" s="3">
        <v>3383660</v>
      </c>
      <c r="E73" s="30">
        <v>408134</v>
      </c>
      <c r="F73" s="3">
        <v>389121</v>
      </c>
      <c r="G73" s="18">
        <f t="shared" si="4"/>
        <v>-165335</v>
      </c>
      <c r="H73" s="19">
        <f t="shared" si="2"/>
        <v>-4.6585190158134338E-2</v>
      </c>
      <c r="I73" s="23">
        <f t="shared" si="3"/>
        <v>0.11500002955379678</v>
      </c>
    </row>
    <row r="74" spans="1:9">
      <c r="A74" s="1">
        <v>519</v>
      </c>
      <c r="B74" s="1" t="s">
        <v>44</v>
      </c>
      <c r="C74" s="30">
        <v>0</v>
      </c>
      <c r="D74" s="3">
        <v>0</v>
      </c>
      <c r="E74" s="30">
        <v>0</v>
      </c>
      <c r="F74" s="3">
        <v>0</v>
      </c>
      <c r="G74" s="18">
        <f t="shared" si="4"/>
        <v>0</v>
      </c>
      <c r="H74" s="19" t="str">
        <f t="shared" si="2"/>
        <v/>
      </c>
      <c r="I74" s="23" t="str">
        <f t="shared" si="3"/>
        <v>N/A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30900240</v>
      </c>
      <c r="D77" s="3">
        <v>29620154</v>
      </c>
      <c r="E77" s="30">
        <v>3553528</v>
      </c>
      <c r="F77" s="3">
        <v>3406319</v>
      </c>
      <c r="G77" s="18">
        <f t="shared" si="4"/>
        <v>-1280086</v>
      </c>
      <c r="H77" s="19">
        <f t="shared" si="2"/>
        <v>-4.1426154514611957E-2</v>
      </c>
      <c r="I77" s="23">
        <f t="shared" si="3"/>
        <v>0.11500004355142786</v>
      </c>
    </row>
    <row r="78" spans="1:9">
      <c r="A78" s="1">
        <v>523</v>
      </c>
      <c r="B78" s="1" t="s">
        <v>21</v>
      </c>
      <c r="C78" s="30">
        <v>0</v>
      </c>
      <c r="D78" s="3">
        <v>0</v>
      </c>
      <c r="E78" s="30">
        <v>0</v>
      </c>
      <c r="F78" s="3">
        <v>0</v>
      </c>
      <c r="G78" s="18">
        <f t="shared" si="4"/>
        <v>0</v>
      </c>
      <c r="H78" s="19" t="str">
        <f t="shared" si="2"/>
        <v/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4208216</v>
      </c>
      <c r="D80" s="3">
        <v>3745883</v>
      </c>
      <c r="E80" s="30">
        <v>483944</v>
      </c>
      <c r="F80" s="3">
        <v>430777</v>
      </c>
      <c r="G80" s="18">
        <f t="shared" si="4"/>
        <v>-462333</v>
      </c>
      <c r="H80" s="19">
        <f t="shared" si="2"/>
        <v>-0.10986188484618054</v>
      </c>
      <c r="I80" s="23">
        <f t="shared" si="3"/>
        <v>0.11500012146668756</v>
      </c>
    </row>
    <row r="81" spans="1:9">
      <c r="A81" s="1">
        <v>526</v>
      </c>
      <c r="B81" s="1" t="s">
        <v>47</v>
      </c>
      <c r="C81" s="30">
        <v>107845611</v>
      </c>
      <c r="D81" s="3">
        <v>84364190</v>
      </c>
      <c r="E81" s="30">
        <v>12402245</v>
      </c>
      <c r="F81" s="3">
        <v>9701883</v>
      </c>
      <c r="G81" s="18">
        <f t="shared" si="4"/>
        <v>-23481421</v>
      </c>
      <c r="H81" s="19">
        <f t="shared" si="2"/>
        <v>-0.21773170905751338</v>
      </c>
      <c r="I81" s="23">
        <f t="shared" si="3"/>
        <v>0.11500001363137606</v>
      </c>
    </row>
    <row r="82" spans="1:9">
      <c r="A82" s="1">
        <v>527</v>
      </c>
      <c r="B82" s="1" t="s">
        <v>48</v>
      </c>
      <c r="C82" s="30">
        <v>1196647</v>
      </c>
      <c r="D82" s="3">
        <v>839751</v>
      </c>
      <c r="E82" s="30">
        <v>137614</v>
      </c>
      <c r="F82" s="3">
        <v>96571</v>
      </c>
      <c r="G82" s="18">
        <f t="shared" si="4"/>
        <v>-356896</v>
      </c>
      <c r="H82" s="19">
        <f t="shared" si="2"/>
        <v>-0.29824727135320539</v>
      </c>
      <c r="I82" s="23">
        <f t="shared" si="3"/>
        <v>0.11499956534734701</v>
      </c>
    </row>
    <row r="83" spans="1:9">
      <c r="A83" s="1">
        <v>528</v>
      </c>
      <c r="B83" s="1" t="s">
        <v>49</v>
      </c>
      <c r="C83" s="30">
        <v>0</v>
      </c>
      <c r="D83" s="3">
        <v>0</v>
      </c>
      <c r="E83" s="30">
        <v>0</v>
      </c>
      <c r="F83" s="3">
        <v>0</v>
      </c>
      <c r="G83" s="18">
        <f t="shared" si="4"/>
        <v>0</v>
      </c>
      <c r="H83" s="19" t="str">
        <f t="shared" si="2"/>
        <v/>
      </c>
      <c r="I83" s="23" t="str">
        <f t="shared" si="3"/>
        <v>N/A</v>
      </c>
    </row>
    <row r="84" spans="1:9">
      <c r="A84" s="1">
        <v>529</v>
      </c>
      <c r="B84" s="1" t="s">
        <v>50</v>
      </c>
      <c r="C84" s="30">
        <v>0</v>
      </c>
      <c r="D84" s="3">
        <v>0</v>
      </c>
      <c r="E84" s="30">
        <v>0</v>
      </c>
      <c r="F84" s="3">
        <v>0</v>
      </c>
      <c r="G84" s="18">
        <f t="shared" si="4"/>
        <v>0</v>
      </c>
      <c r="H84" s="19" t="str">
        <f t="shared" si="2"/>
        <v/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1805121</v>
      </c>
      <c r="D85" s="3">
        <v>1828664</v>
      </c>
      <c r="E85" s="30">
        <v>207589</v>
      </c>
      <c r="F85" s="3">
        <v>210297</v>
      </c>
      <c r="G85" s="18">
        <f t="shared" si="4"/>
        <v>23543</v>
      </c>
      <c r="H85" s="19">
        <f t="shared" si="2"/>
        <v>1.3045007201730296E-2</v>
      </c>
      <c r="I85" s="23">
        <f t="shared" si="3"/>
        <v>0.11500034998228215</v>
      </c>
    </row>
    <row r="86" spans="1:9">
      <c r="A86" s="29">
        <v>531</v>
      </c>
      <c r="B86" s="29" t="s">
        <v>52</v>
      </c>
      <c r="C86" s="31">
        <v>0</v>
      </c>
      <c r="D86" s="4">
        <v>0</v>
      </c>
      <c r="E86" s="31">
        <v>0</v>
      </c>
      <c r="F86" s="4">
        <v>0</v>
      </c>
      <c r="G86" s="27">
        <f t="shared" si="4"/>
        <v>0</v>
      </c>
      <c r="H86" s="24" t="str">
        <f t="shared" si="2"/>
        <v/>
      </c>
      <c r="I86" s="25" t="str">
        <f t="shared" si="3"/>
        <v>N/A</v>
      </c>
    </row>
    <row r="87" spans="1:9">
      <c r="A87" s="8" t="s">
        <v>19</v>
      </c>
      <c r="B87" s="8" t="s">
        <v>26</v>
      </c>
      <c r="C87" s="425">
        <f>SUM(C56:C85)</f>
        <v>157314455</v>
      </c>
      <c r="D87" s="16">
        <f>SUM(D56:D85)</f>
        <v>127691992</v>
      </c>
      <c r="E87" s="425">
        <f>SUM(E56:E85)</f>
        <v>18091161</v>
      </c>
      <c r="F87" s="425">
        <f>SUM(F56:F85)</f>
        <v>14684581</v>
      </c>
      <c r="G87" s="16">
        <f>SUM(G56:G86)</f>
        <v>-29622463</v>
      </c>
      <c r="H87" s="20">
        <f t="shared" si="2"/>
        <v>-0.18830079506782349</v>
      </c>
      <c r="I87" s="26">
        <f t="shared" si="3"/>
        <v>0.11500001503618175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F0"/>
  </sheetPr>
  <dimension ref="A1:J87"/>
  <sheetViews>
    <sheetView workbookViewId="0">
      <selection activeCell="I34" sqref="I34"/>
    </sheetView>
  </sheetViews>
  <sheetFormatPr defaultRowHeight="12.75"/>
  <cols>
    <col min="1" max="1" width="4.5703125" style="9" customWidth="1"/>
    <col min="2" max="2" width="42.5703125" style="9" bestFit="1" customWidth="1"/>
    <col min="3" max="3" width="22.7109375" style="9" bestFit="1" customWidth="1"/>
    <col min="4" max="4" width="23" style="9" bestFit="1" customWidth="1"/>
    <col min="5" max="5" width="21.5703125" style="9" bestFit="1" customWidth="1"/>
    <col min="6" max="6" width="14.7109375" style="9" customWidth="1"/>
    <col min="7" max="7" width="20.42578125" style="9" bestFit="1" customWidth="1"/>
    <col min="8" max="8" width="19.140625" style="9" bestFit="1" customWidth="1"/>
    <col min="9" max="9" width="12.28515625" style="9" bestFit="1" customWidth="1"/>
    <col min="10" max="10" width="2" style="9" customWidth="1"/>
    <col min="11" max="11" width="12.5703125" style="9" bestFit="1" customWidth="1"/>
    <col min="12" max="12" width="14.42578125" style="9" bestFit="1" customWidth="1"/>
    <col min="13" max="13" width="14.7109375" style="9" bestFit="1" customWidth="1"/>
    <col min="14" max="14" width="12" style="9" bestFit="1" customWidth="1"/>
    <col min="15" max="16384" width="9.140625" style="9"/>
  </cols>
  <sheetData>
    <row r="1" spans="1:10" s="7" customFormat="1" ht="18">
      <c r="A1" s="478" t="str">
        <f>"Wyoming "&amp;D3</f>
        <v>Wyoming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9" t="s">
        <v>15</v>
      </c>
      <c r="B6" s="11" t="s">
        <v>65</v>
      </c>
      <c r="C6" s="30">
        <f>SUM('Albany Value'!C6+'Big Horn Value'!C6+'Crook Value'!C6+'Converse Value'!C6+'Campbell Value'!C6+'Carbon Value'!C6+'Fremont Value'!C6+'Hot Springs Value'!C6+'Johnson Value'!C6+'Lincoln Value'!C6+'Laramie Value'!C6+'Natrona Value'!C6+'Niobrara Value'!C6+'Park Value'!C6+'Sheridan Value'!C6+'Sweetwater Value'!C6+'Sublette Value'!C6+'Teton Value'!C6+'Uinta Value'!C6+'Weston Value'!C6+'Washakie Value'!C6+'Goshen Value'!C6+'Platte Value'!C6)</f>
        <v>3635637523</v>
      </c>
      <c r="D6" s="30">
        <f>SUM('Albany Value'!D6+'Big Horn Value'!D6+'Crook Value'!D6+'Converse Value'!D6+'Campbell Value'!D6+'Carbon Value'!D6+'Fremont Value'!D6+'Hot Springs Value'!D6+'Johnson Value'!D6+'Lincoln Value'!D6+'Laramie Value'!D6+'Natrona Value'!D6+'Niobrara Value'!D6+'Park Value'!D6+'Sheridan Value'!D6+'Sweetwater Value'!D6+'Sublette Value'!D6+'Teton Value'!D6+'Uinta Value'!D6+'Weston Value'!D6+'Washakie Value'!D6+'Goshen Value'!D6+'Platte Value'!D6)</f>
        <v>3626083360</v>
      </c>
      <c r="E6" s="30">
        <f>SUM('Albany Value'!E6+'Big Horn Value'!E6+'Crook Value'!E6+'Converse Value'!E6+'Campbell Value'!E6+'Carbon Value'!E6+'Fremont Value'!E6+'Hot Springs Value'!E6+'Johnson Value'!E6+'Lincoln Value'!E6+'Laramie Value'!E6+'Natrona Value'!E6+'Niobrara Value'!E6+'Park Value'!E6+'Sheridan Value'!E6+'Sweetwater Value'!E6+'Sublette Value'!E6+'Teton Value'!E6+'Uinta Value'!E6+'Weston Value'!E6+'Washakie Value'!E6+'Goshen Value'!E6+'Platte Value'!E6)</f>
        <v>345379387.52999997</v>
      </c>
      <c r="F6" s="30">
        <f>SUM('Albany Value'!F6+'Big Horn Value'!F6+'Crook Value'!F6+'Converse Value'!F6+'Campbell Value'!F6+'Carbon Value'!F6+'Fremont Value'!F6+'Hot Springs Value'!F6+'Johnson Value'!F6+'Lincoln Value'!F6+'Laramie Value'!F6+'Natrona Value'!F6+'Niobrara Value'!F6+'Park Value'!F6+'Sheridan Value'!F6+'Sweetwater Value'!F6+'Sublette Value'!F6+'Teton Value'!F6+'Uinta Value'!F6+'Weston Value'!F6+'Washakie Value'!F6+'Goshen Value'!F6+'Platte Value'!F6)</f>
        <v>344458433</v>
      </c>
      <c r="G6" s="30">
        <f t="shared" ref="G6:G11" si="0">D6-C6</f>
        <v>-9554163</v>
      </c>
      <c r="H6" s="40">
        <f t="shared" ref="H6:H15" si="1">IF(E6=0,"",F6/E6-1)</f>
        <v>-2.6665011383170123E-3</v>
      </c>
      <c r="I6" s="41">
        <f>IF(D6=0,"N/A",F6/D6)</f>
        <v>9.4994626102583593E-2</v>
      </c>
    </row>
    <row r="7" spans="1:10">
      <c r="A7" s="9" t="s">
        <v>14</v>
      </c>
      <c r="B7" s="11" t="s">
        <v>70</v>
      </c>
      <c r="C7" s="30">
        <f>SUM('Albany Value'!C7+'Big Horn Value'!C7+'Crook Value'!C7+'Converse Value'!C7+'Campbell Value'!C7+'Carbon Value'!C7+'Fremont Value'!C7+'Hot Springs Value'!C7+'Johnson Value'!C7+'Lincoln Value'!C7+'Laramie Value'!C7+'Natrona Value'!C7+'Niobrara Value'!C7+'Park Value'!C7+'Sheridan Value'!C7+'Sweetwater Value'!C7+'Sublette Value'!C7+'Teton Value'!C7+'Uinta Value'!C7+'Weston Value'!C7+'Washakie Value'!C7+'Goshen Value'!C7+'Platte Value'!C7)</f>
        <v>62870294826</v>
      </c>
      <c r="D7" s="30">
        <f>SUM('Albany Value'!D7+'Big Horn Value'!D7+'Crook Value'!D7+'Converse Value'!D7+'Campbell Value'!D7+'Carbon Value'!D7+'Fremont Value'!D7+'Hot Springs Value'!D7+'Johnson Value'!D7+'Lincoln Value'!D7+'Laramie Value'!D7+'Natrona Value'!D7+'Niobrara Value'!D7+'Park Value'!D7+'Sheridan Value'!D7+'Sweetwater Value'!D7+'Sublette Value'!D7+'Teton Value'!D7+'Uinta Value'!D7+'Weston Value'!D7+'Washakie Value'!D7+'Goshen Value'!D7+'Platte Value'!D7)</f>
        <v>65849096239.160004</v>
      </c>
      <c r="E7" s="30">
        <f>SUM('Albany Value'!E7+'Big Horn Value'!E7+'Crook Value'!E7+'Converse Value'!E7+'Campbell Value'!E7+'Carbon Value'!E7+'Fremont Value'!E7+'Hot Springs Value'!E7+'Johnson Value'!E7+'Lincoln Value'!E7+'Laramie Value'!E7+'Natrona Value'!E7+'Niobrara Value'!E7+'Park Value'!E7+'Sheridan Value'!E7+'Sweetwater Value'!E7+'Sublette Value'!E7+'Teton Value'!E7+'Uinta Value'!E7+'Weston Value'!E7+'Washakie Value'!E7+'Goshen Value'!E7+'Platte Value'!E7)</f>
        <v>5965902382.4700003</v>
      </c>
      <c r="F7" s="30">
        <f>SUM('Albany Value'!F7+'Big Horn Value'!F7+'Crook Value'!F7+'Converse Value'!F7+'Campbell Value'!F7+'Carbon Value'!F7+'Fremont Value'!F7+'Hot Springs Value'!F7+'Johnson Value'!F7+'Lincoln Value'!F7+'Laramie Value'!F7+'Natrona Value'!F7+'Niobrara Value'!F7+'Park Value'!F7+'Sheridan Value'!F7+'Sweetwater Value'!F7+'Sublette Value'!F7+'Teton Value'!F7+'Uinta Value'!F7+'Weston Value'!F7+'Washakie Value'!F7+'Goshen Value'!F7+'Platte Value'!F7)</f>
        <v>6249149905</v>
      </c>
      <c r="G7" s="30">
        <f t="shared" si="0"/>
        <v>2978801413.1600037</v>
      </c>
      <c r="H7" s="40">
        <f t="shared" si="1"/>
        <v>4.7477733353848528E-2</v>
      </c>
      <c r="I7" s="41">
        <f>IF(D7=0,"N/A",F7/D7)</f>
        <v>9.4901073240298686E-2</v>
      </c>
    </row>
    <row r="8" spans="1:10">
      <c r="A8" s="9" t="s">
        <v>17</v>
      </c>
      <c r="B8" s="11" t="s">
        <v>71</v>
      </c>
      <c r="C8" s="30">
        <f>SUM('Albany Value'!C8+'Big Horn Value'!C8+'Crook Value'!C8+'Converse Value'!C8+'Campbell Value'!C8+'Carbon Value'!C8+'Fremont Value'!C8+'Hot Springs Value'!C8+'Johnson Value'!C8+'Lincoln Value'!C8+'Laramie Value'!C8+'Natrona Value'!C8+'Niobrara Value'!C8+'Park Value'!C8+'Sheridan Value'!C8+'Sweetwater Value'!C8+'Sublette Value'!C8+'Teton Value'!C8+'Uinta Value'!C8+'Weston Value'!C8+'Washakie Value'!C8+'Goshen Value'!C8+'Platte Value'!C8)</f>
        <v>3625827529.5</v>
      </c>
      <c r="D8" s="30">
        <f>SUM('Albany Value'!D8+'Big Horn Value'!D8+'Crook Value'!D8+'Converse Value'!D8+'Campbell Value'!D8+'Carbon Value'!D8+'Fremont Value'!D8+'Hot Springs Value'!D8+'Johnson Value'!D8+'Lincoln Value'!D8+'Laramie Value'!D8+'Natrona Value'!D8+'Niobrara Value'!D8+'Park Value'!D8+'Sheridan Value'!D8+'Sweetwater Value'!D8+'Sublette Value'!D8+'Teton Value'!D8+'Uinta Value'!D8+'Weston Value'!D8+'Washakie Value'!D8+'Goshen Value'!D8+'Platte Value'!D8)</f>
        <v>3543497082.1300001</v>
      </c>
      <c r="E8" s="30">
        <f>SUM('Albany Value'!E8+'Big Horn Value'!E8+'Crook Value'!E8+'Converse Value'!E8+'Campbell Value'!E8+'Carbon Value'!E8+'Fremont Value'!E8+'Hot Springs Value'!E8+'Johnson Value'!E8+'Lincoln Value'!E8+'Laramie Value'!E8+'Natrona Value'!E8+'Niobrara Value'!E8+'Park Value'!E8+'Sheridan Value'!E8+'Sweetwater Value'!E8+'Sublette Value'!E8+'Teton Value'!E8+'Uinta Value'!E8+'Weston Value'!E8+'Washakie Value'!E8+'Goshen Value'!E8+'Platte Value'!E8)</f>
        <v>344270911</v>
      </c>
      <c r="F8" s="30">
        <f>SUM('Albany Value'!F8+'Big Horn Value'!F8+'Crook Value'!F8+'Converse Value'!F8+'Campbell Value'!F8+'Carbon Value'!F8+'Fremont Value'!F8+'Hot Springs Value'!F8+'Johnson Value'!F8+'Lincoln Value'!F8+'Laramie Value'!F8+'Natrona Value'!F8+'Niobrara Value'!F8+'Park Value'!F8+'Sheridan Value'!F8+'Sweetwater Value'!F8+'Sublette Value'!F8+'Teton Value'!F8+'Uinta Value'!F8+'Weston Value'!F8+'Washakie Value'!F8+'Goshen Value'!F8+'Platte Value'!F8)</f>
        <v>336472079</v>
      </c>
      <c r="G8" s="30">
        <f t="shared" si="0"/>
        <v>-82330447.369999886</v>
      </c>
      <c r="H8" s="40">
        <f t="shared" si="1"/>
        <v>-2.2653183149708545E-2</v>
      </c>
      <c r="I8" s="41">
        <f>IF(D8=0,"N/A",F8/D8)</f>
        <v>9.4954806283555973E-2</v>
      </c>
    </row>
    <row r="9" spans="1:10">
      <c r="A9" s="9" t="s">
        <v>19</v>
      </c>
      <c r="B9" s="11" t="s">
        <v>20</v>
      </c>
      <c r="C9" s="30">
        <f>SUM('Albany Value'!C9+'Big Horn Value'!C9+'Crook Value'!C9+'Converse Value'!C9+'Campbell Value'!C9+'Carbon Value'!C9+'Fremont Value'!C9+'Hot Springs Value'!C9+'Johnson Value'!C9+'Lincoln Value'!C9+'Laramie Value'!C9+'Natrona Value'!C9+'Niobrara Value'!C9+'Park Value'!C9+'Sheridan Value'!C9+'Sweetwater Value'!C9+'Sublette Value'!C9+'Teton Value'!C9+'Uinta Value'!C9+'Weston Value'!C9+'Washakie Value'!C9+'Goshen Value'!C9+'Platte Value'!C9)</f>
        <v>18980111799.25</v>
      </c>
      <c r="D9" s="30">
        <f>SUM('Albany Value'!D9+'Big Horn Value'!D9+'Crook Value'!D9+'Converse Value'!D9+'Campbell Value'!D9+'Carbon Value'!D9+'Fremont Value'!D9+'Hot Springs Value'!D9+'Johnson Value'!D9+'Lincoln Value'!D9+'Laramie Value'!D9+'Natrona Value'!D9+'Niobrara Value'!D9+'Park Value'!D9+'Sheridan Value'!D9+'Sweetwater Value'!D9+'Sublette Value'!D9+'Teton Value'!D9+'Uinta Value'!D9+'Weston Value'!D9+'Washakie Value'!D9+'Goshen Value'!D9+'Platte Value'!D9)</f>
        <v>17356778867.25</v>
      </c>
      <c r="E9" s="30">
        <f>SUM('Albany Value'!E9+'Big Horn Value'!E9+'Crook Value'!E9+'Converse Value'!E9+'Campbell Value'!E9+'Carbon Value'!E9+'Fremont Value'!E9+'Hot Springs Value'!E9+'Johnson Value'!E9+'Lincoln Value'!E9+'Laramie Value'!E9+'Natrona Value'!E9+'Niobrara Value'!E9+'Park Value'!E9+'Sheridan Value'!E9+'Sweetwater Value'!E9+'Sublette Value'!E9+'Teton Value'!E9+'Uinta Value'!E9+'Weston Value'!E9+'Washakie Value'!E9+'Goshen Value'!E9+'Platte Value'!E9)</f>
        <v>2182071481</v>
      </c>
      <c r="F9" s="30">
        <f>SUM('Albany Value'!F9+'Big Horn Value'!F9+'Crook Value'!F9+'Converse Value'!F9+'Campbell Value'!F9+'Carbon Value'!F9+'Fremont Value'!F9+'Hot Springs Value'!F9+'Johnson Value'!F9+'Lincoln Value'!F9+'Laramie Value'!F9+'Natrona Value'!F9+'Niobrara Value'!F9+'Park Value'!F9+'Sheridan Value'!F9+'Sweetwater Value'!F9+'Sublette Value'!F9+'Teton Value'!F9+'Uinta Value'!F9+'Weston Value'!F9+'Washakie Value'!F9+'Goshen Value'!F9+'Platte Value'!F9)</f>
        <v>1986925601</v>
      </c>
      <c r="G9" s="30">
        <f t="shared" si="0"/>
        <v>-1623332932</v>
      </c>
      <c r="H9" s="40">
        <f t="shared" si="1"/>
        <v>-8.9431479078113663E-2</v>
      </c>
      <c r="I9" s="41">
        <f>IF(D9=0,"N/A",F9/D9)</f>
        <v>0.11447548051378773</v>
      </c>
    </row>
    <row r="10" spans="1:10">
      <c r="B10" s="9" t="s">
        <v>23</v>
      </c>
      <c r="C10" s="30">
        <f>SUM('Albany Value'!C10+'Big Horn Value'!C10+'Crook Value'!C10+'Converse Value'!C10+'Campbell Value'!C10+'Carbon Value'!C10+'Fremont Value'!C10+'Hot Springs Value'!C10+'Johnson Value'!C10+'Lincoln Value'!C10+'Laramie Value'!C10+'Natrona Value'!C10+'Niobrara Value'!C10+'Park Value'!C10+'Sheridan Value'!C10+'Sweetwater Value'!C10+'Sublette Value'!C10+'Teton Value'!C10+'Uinta Value'!C10+'Weston Value'!C10+'Washakie Value'!C10+'Goshen Value'!C10+'Platte Value'!C10)</f>
        <v>10575318899</v>
      </c>
      <c r="D10" s="30">
        <f>SUM('Albany Value'!D10+'Big Horn Value'!D10+'Crook Value'!D10+'Converse Value'!D10+'Campbell Value'!D10+'Carbon Value'!D10+'Fremont Value'!D10+'Hot Springs Value'!D10+'Johnson Value'!D10+'Lincoln Value'!D10+'Laramie Value'!D10+'Natrona Value'!D10+'Niobrara Value'!D10+'Park Value'!D10+'Sheridan Value'!D10+'Sweetwater Value'!D10+'Sublette Value'!D10+'Teton Value'!D10+'Uinta Value'!D10+'Weston Value'!D10+'Washakie Value'!D10+'Goshen Value'!D10+'Platte Value'!D10)</f>
        <v>8390761246</v>
      </c>
      <c r="E10" s="30">
        <f>SUM('Albany Value'!E10+'Big Horn Value'!E10+'Crook Value'!E10+'Converse Value'!E10+'Campbell Value'!E10+'Carbon Value'!E10+'Fremont Value'!E10+'Hot Springs Value'!E10+'Johnson Value'!E10+'Lincoln Value'!E10+'Laramie Value'!E10+'Natrona Value'!E10+'Niobrara Value'!E10+'Park Value'!E10+'Sheridan Value'!E10+'Sweetwater Value'!E10+'Sublette Value'!E10+'Teton Value'!E10+'Uinta Value'!E10+'Weston Value'!E10+'Washakie Value'!E10+'Goshen Value'!E10+'Platte Value'!E10)</f>
        <v>10575318899</v>
      </c>
      <c r="F10" s="30">
        <f>SUM('Albany Value'!F10+'Big Horn Value'!F10+'Crook Value'!F10+'Converse Value'!F10+'Campbell Value'!F10+'Carbon Value'!F10+'Fremont Value'!F10+'Hot Springs Value'!F10+'Johnson Value'!F10+'Lincoln Value'!F10+'Laramie Value'!F10+'Natrona Value'!F10+'Niobrara Value'!F10+'Park Value'!F10+'Sheridan Value'!F10+'Sweetwater Value'!F10+'Sublette Value'!F10+'Teton Value'!F10+'Uinta Value'!F10+'Weston Value'!F10+'Washakie Value'!F10+'Goshen Value'!F10+'Platte Value'!F10)</f>
        <v>8390761246</v>
      </c>
      <c r="G10" s="30">
        <f t="shared" si="0"/>
        <v>-2184557653</v>
      </c>
      <c r="H10" s="40">
        <f t="shared" si="1"/>
        <v>-0.2065713264879957</v>
      </c>
      <c r="I10" s="41">
        <f>IF(D10=0,"N/A",F10/D10)</f>
        <v>1</v>
      </c>
    </row>
    <row r="11" spans="1:10">
      <c r="B11" s="9" t="s">
        <v>66</v>
      </c>
      <c r="C11" s="30">
        <f>SUM('Albany Value'!C11+'Big Horn Value'!C11+'Crook Value'!C11+'Converse Value'!C11+'Campbell Value'!C11+'Carbon Value'!C11+'Fremont Value'!C11+'Hot Springs Value'!C11+'Johnson Value'!C11+'Lincoln Value'!C11+'Laramie Value'!C11+'Natrona Value'!C11+'Niobrara Value'!C11+'Park Value'!C11+'Sheridan Value'!C11+'Sweetwater Value'!C11+'Sublette Value'!C11+'Teton Value'!C11+'Uinta Value'!C11+'Weston Value'!C11+'Washakie Value'!C11+'Goshen Value'!C11+'Platte Value'!C11)</f>
        <v>13316455977</v>
      </c>
      <c r="D11" s="30">
        <f>SUM('Albany Value'!D11+'Big Horn Value'!D11+'Crook Value'!D11+'Converse Value'!D11+'Campbell Value'!D11+'Carbon Value'!D11+'Fremont Value'!D11+'Hot Springs Value'!D11+'Johnson Value'!D11+'Lincoln Value'!D11+'Laramie Value'!D11+'Natrona Value'!D11+'Niobrara Value'!D11+'Park Value'!D11+'Sheridan Value'!D11+'Sweetwater Value'!D11+'Sublette Value'!D11+'Teton Value'!D11+'Uinta Value'!D11+'Weston Value'!D11+'Washakie Value'!D11+'Goshen Value'!D11+'Platte Value'!D11)</f>
        <v>13288464126</v>
      </c>
      <c r="E11" s="30">
        <f>SUM('Albany Value'!E11+'Big Horn Value'!E11+'Crook Value'!E11+'Converse Value'!E11+'Campbell Value'!E11+'Carbon Value'!E11+'Fremont Value'!E11+'Hot Springs Value'!E11+'Johnson Value'!E11+'Lincoln Value'!E11+'Laramie Value'!E11+'Natrona Value'!E11+'Niobrara Value'!E11+'Park Value'!E11+'Sheridan Value'!E11+'Sweetwater Value'!E11+'Sublette Value'!E11+'Teton Value'!E11+'Uinta Value'!E11+'Weston Value'!E11+'Washakie Value'!E11+'Goshen Value'!E11+'Platte Value'!E11)</f>
        <v>1519845495</v>
      </c>
      <c r="F11" s="30">
        <f>SUM('Albany Value'!F11+'Big Horn Value'!F11+'Crook Value'!F11+'Converse Value'!F11+'Campbell Value'!F11+'Carbon Value'!F11+'Fremont Value'!F11+'Hot Springs Value'!F11+'Johnson Value'!F11+'Lincoln Value'!F11+'Laramie Value'!F11+'Natrona Value'!F11+'Niobrara Value'!F11+'Park Value'!F11+'Sheridan Value'!F11+'Sweetwater Value'!F11+'Sublette Value'!F11+'Teton Value'!F11+'Uinta Value'!F11+'Weston Value'!F11+'Washakie Value'!F11+'Goshen Value'!F11+'Platte Value'!F11)</f>
        <v>1517331939</v>
      </c>
      <c r="G11" s="30">
        <f t="shared" si="0"/>
        <v>-27991851</v>
      </c>
      <c r="H11" s="40">
        <f t="shared" si="1"/>
        <v>-1.6538233710394756E-3</v>
      </c>
      <c r="I11" s="41">
        <f>F11/D11</f>
        <v>0.11418414683689533</v>
      </c>
      <c r="J11" s="9" t="s">
        <v>530</v>
      </c>
    </row>
    <row r="12" spans="1:10">
      <c r="C12" s="30"/>
      <c r="D12" s="30"/>
      <c r="E12" s="311"/>
      <c r="F12" s="30"/>
      <c r="G12" s="30"/>
      <c r="H12" s="40" t="str">
        <f t="shared" si="1"/>
        <v/>
      </c>
      <c r="I12" s="42"/>
    </row>
    <row r="13" spans="1:10">
      <c r="B13" s="12" t="s">
        <v>73</v>
      </c>
      <c r="C13" s="16">
        <f>SUM(C6:C9)</f>
        <v>89111871677.75</v>
      </c>
      <c r="D13" s="16">
        <f>SUM(D6:D9)</f>
        <v>90375455548.540009</v>
      </c>
      <c r="E13" s="16">
        <f>SUM(E6:E9)</f>
        <v>8837624162</v>
      </c>
      <c r="F13" s="16">
        <f>SUM(F6:F9)</f>
        <v>8917006018</v>
      </c>
      <c r="G13" s="16">
        <f>SUM(G6:G9)</f>
        <v>1263583870.7900038</v>
      </c>
      <c r="H13" s="20">
        <f t="shared" si="1"/>
        <v>8.9822620361392769E-3</v>
      </c>
      <c r="I13" s="42"/>
    </row>
    <row r="14" spans="1:10">
      <c r="B14" s="13" t="s">
        <v>74</v>
      </c>
      <c r="C14" s="17">
        <f>SUM(C10:C11)</f>
        <v>23891774876</v>
      </c>
      <c r="D14" s="17">
        <f>SUM(D10:D11)</f>
        <v>21679225372</v>
      </c>
      <c r="E14" s="17">
        <f>SUM(E10:E11)</f>
        <v>12095164394</v>
      </c>
      <c r="F14" s="17">
        <f>SUM(F10:F11)</f>
        <v>9908093185</v>
      </c>
      <c r="G14" s="17">
        <f>SUM(G10:G11)</f>
        <v>-2212549504</v>
      </c>
      <c r="H14" s="21">
        <f t="shared" si="1"/>
        <v>-0.18082194981036648</v>
      </c>
      <c r="I14" s="42"/>
    </row>
    <row r="15" spans="1:10">
      <c r="B15" s="8" t="s">
        <v>72</v>
      </c>
      <c r="C15" s="16">
        <f>SUM(C13:C14)</f>
        <v>113003646553.75</v>
      </c>
      <c r="D15" s="16">
        <f>SUM(D13:D14)</f>
        <v>112054680920.54001</v>
      </c>
      <c r="E15" s="16">
        <f>SUM(E13:E14)</f>
        <v>20932788556</v>
      </c>
      <c r="F15" s="16">
        <f>SUM(F13:F14)</f>
        <v>18825099203</v>
      </c>
      <c r="G15" s="16">
        <f>SUM(G13:G14)</f>
        <v>-948965633.20999622</v>
      </c>
      <c r="H15" s="20">
        <f t="shared" si="1"/>
        <v>-0.10068841747297297</v>
      </c>
      <c r="I15" s="42"/>
    </row>
    <row r="16" spans="1:10">
      <c r="B16" s="8"/>
      <c r="C16" s="16"/>
      <c r="D16" s="16"/>
      <c r="E16" s="16"/>
      <c r="F16" s="16"/>
      <c r="G16" s="16"/>
      <c r="H16" s="20"/>
      <c r="I16" s="42"/>
    </row>
    <row r="17" spans="1:9">
      <c r="B17" s="8"/>
      <c r="C17" s="16"/>
      <c r="D17" s="16"/>
      <c r="E17" s="16"/>
      <c r="F17" s="16"/>
      <c r="G17" s="16"/>
      <c r="H17" s="20"/>
      <c r="I17" s="42"/>
    </row>
    <row r="18" spans="1:9">
      <c r="A18" s="421" t="s">
        <v>531</v>
      </c>
      <c r="B18" s="8"/>
      <c r="C18" s="16"/>
      <c r="D18" s="16"/>
      <c r="E18" s="16"/>
      <c r="F18" s="16"/>
      <c r="G18" s="16"/>
      <c r="H18" s="367"/>
      <c r="I18" s="4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9">
        <v>110</v>
      </c>
      <c r="B22" s="11" t="s">
        <v>75</v>
      </c>
      <c r="C22" s="30">
        <f>SUM('Albany Value'!C22+'Big Horn Value'!C22+'Crook Value'!C22+'Converse Value'!C22+'Campbell Value'!C22+'Carbon Value'!C22+'Fremont Value'!C22+'Hot Springs Value'!C22+'Johnson Value'!C22+'Lincoln Value'!C22+'Laramie Value'!C22+'Natrona Value'!C22+'Niobrara Value'!C22+'Park Value'!C22+'Sheridan Value'!C22+'Sweetwater Value'!C22+'Sublette Value'!C22+'Teton Value'!C22+'Uinta Value'!C22+'Weston Value'!C22+'Washakie Value'!C22+'Goshen Value'!C22+'Platte Value'!C22)</f>
        <v>1913886035</v>
      </c>
      <c r="D22" s="30">
        <f>SUM('Albany Value'!D22+'Big Horn Value'!D22+'Crook Value'!D22+'Converse Value'!D22+'Campbell Value'!D22+'Carbon Value'!D22+'Fremont Value'!D22+'Hot Springs Value'!D22+'Johnson Value'!D22+'Lincoln Value'!D22+'Laramie Value'!D22+'Natrona Value'!D22+'Niobrara Value'!D22+'Park Value'!D22+'Sheridan Value'!D22+'Sweetwater Value'!D22+'Sublette Value'!D22+'Teton Value'!D22+'Uinta Value'!D22+'Weston Value'!D22+'Washakie Value'!D22+'Goshen Value'!D22+'Platte Value'!D22)</f>
        <v>1792022159</v>
      </c>
      <c r="E22" s="30">
        <f>SUM('Albany Value'!E22+'Big Horn Value'!E22+'Crook Value'!E22+'Converse Value'!E22+'Campbell Value'!E22+'Carbon Value'!E22+'Fremont Value'!E22+'Hot Springs Value'!E22+'Johnson Value'!E22+'Lincoln Value'!E22+'Laramie Value'!E22+'Natrona Value'!E22+'Niobrara Value'!E22+'Park Value'!E22+'Sheridan Value'!E22+'Sweetwater Value'!E22+'Sublette Value'!E22+'Teton Value'!E22+'Uinta Value'!E22+'Weston Value'!E22+'Washakie Value'!E22+'Goshen Value'!E22+'Platte Value'!E22)</f>
        <v>181814653.95999998</v>
      </c>
      <c r="F22" s="30">
        <f>SUM('Albany Value'!F22+'Big Horn Value'!F22+'Crook Value'!F22+'Converse Value'!F22+'Campbell Value'!F22+'Carbon Value'!F22+'Fremont Value'!F22+'Hot Springs Value'!F22+'Johnson Value'!F22+'Lincoln Value'!F22+'Laramie Value'!F22+'Natrona Value'!F22+'Niobrara Value'!F22+'Park Value'!F22+'Sheridan Value'!F22+'Sweetwater Value'!F22+'Sublette Value'!F22+'Teton Value'!F22+'Uinta Value'!F22+'Weston Value'!F22+'Washakie Value'!F22+'Goshen Value'!F22+'Platte Value'!F22)</f>
        <v>170225687</v>
      </c>
      <c r="G22" s="30">
        <f>D22-C22</f>
        <v>-121863876</v>
      </c>
      <c r="H22" s="40">
        <f>IF(E22=0,"",F22/E22-1)</f>
        <v>-6.3740555052012482E-2</v>
      </c>
      <c r="I22" s="41">
        <f>IF(D22=0,"N/A",F22/D22)</f>
        <v>9.4990838224339166E-2</v>
      </c>
    </row>
    <row r="23" spans="1:9">
      <c r="A23" s="9">
        <v>120</v>
      </c>
      <c r="B23" s="11" t="s">
        <v>76</v>
      </c>
      <c r="C23" s="30">
        <f>SUM('Albany Value'!C23+'Big Horn Value'!C23+'Crook Value'!C23+'Converse Value'!C23+'Campbell Value'!C23+'Carbon Value'!C23+'Fremont Value'!C23+'Hot Springs Value'!C23+'Johnson Value'!C23+'Lincoln Value'!C23+'Laramie Value'!C23+'Natrona Value'!C23+'Niobrara Value'!C23+'Park Value'!C23+'Sheridan Value'!C23+'Sweetwater Value'!C23+'Sublette Value'!C23+'Teton Value'!C23+'Uinta Value'!C23+'Weston Value'!C23+'Washakie Value'!C23+'Goshen Value'!C23+'Platte Value'!C23)</f>
        <v>306454227</v>
      </c>
      <c r="D23" s="30">
        <f>SUM('Albany Value'!D23+'Big Horn Value'!D23+'Crook Value'!D23+'Converse Value'!D23+'Campbell Value'!D23+'Carbon Value'!D23+'Fremont Value'!D23+'Hot Springs Value'!D23+'Johnson Value'!D23+'Lincoln Value'!D23+'Laramie Value'!D23+'Natrona Value'!D23+'Niobrara Value'!D23+'Park Value'!D23+'Sheridan Value'!D23+'Sweetwater Value'!D23+'Sublette Value'!D23+'Teton Value'!D23+'Uinta Value'!D23+'Weston Value'!D23+'Washakie Value'!D23+'Goshen Value'!D23+'Platte Value'!D23)</f>
        <v>302795373</v>
      </c>
      <c r="E23" s="30">
        <f>SUM('Albany Value'!E23+'Big Horn Value'!E23+'Crook Value'!E23+'Converse Value'!E23+'Campbell Value'!E23+'Carbon Value'!E23+'Fremont Value'!E23+'Hot Springs Value'!E23+'Johnson Value'!E23+'Lincoln Value'!E23+'Laramie Value'!E23+'Natrona Value'!E23+'Niobrara Value'!E23+'Park Value'!E23+'Sheridan Value'!E23+'Sweetwater Value'!E23+'Sublette Value'!E23+'Teton Value'!E23+'Uinta Value'!E23+'Weston Value'!E23+'Washakie Value'!E23+'Goshen Value'!E23+'Platte Value'!E23)</f>
        <v>29113190</v>
      </c>
      <c r="F23" s="30">
        <f>SUM('Albany Value'!F23+'Big Horn Value'!F23+'Crook Value'!F23+'Converse Value'!F23+'Campbell Value'!F23+'Carbon Value'!F23+'Fremont Value'!F23+'Hot Springs Value'!F23+'Johnson Value'!F23+'Lincoln Value'!F23+'Laramie Value'!F23+'Natrona Value'!F23+'Niobrara Value'!F23+'Park Value'!F23+'Sheridan Value'!F23+'Sweetwater Value'!F23+'Sublette Value'!F23+'Teton Value'!F23+'Uinta Value'!F23+'Weston Value'!F23+'Washakie Value'!F23+'Goshen Value'!F23+'Platte Value'!F23)</f>
        <v>28765622</v>
      </c>
      <c r="G23" s="30">
        <f>D23-C23</f>
        <v>-3658854</v>
      </c>
      <c r="H23" s="40">
        <f>IF(E23=0,"",F23/E23-1)</f>
        <v>-1.1938506223467815E-2</v>
      </c>
      <c r="I23" s="41">
        <f>IF(D23=0,"N/A",F23/D23)</f>
        <v>9.500020332212937E-2</v>
      </c>
    </row>
    <row r="24" spans="1:9">
      <c r="A24" s="14">
        <v>130</v>
      </c>
      <c r="B24" s="15" t="s">
        <v>77</v>
      </c>
      <c r="C24" s="31">
        <f>SUM('Albany Value'!C24+'Big Horn Value'!C24+'Crook Value'!C24+'Converse Value'!C24+'Campbell Value'!C24+'Carbon Value'!C24+'Fremont Value'!C24+'Hot Springs Value'!C24+'Johnson Value'!C24+'Lincoln Value'!C24+'Laramie Value'!C24+'Natrona Value'!C24+'Niobrara Value'!C24+'Park Value'!C24+'Sheridan Value'!C24+'Sweetwater Value'!C24+'Sublette Value'!C24+'Teton Value'!C24+'Uinta Value'!C24+'Weston Value'!C24+'Washakie Value'!C24+'Goshen Value'!C24+'Platte Value'!C24)</f>
        <v>1415297261</v>
      </c>
      <c r="D24" s="31">
        <f>SUM('Albany Value'!D24+'Big Horn Value'!D24+'Crook Value'!D24+'Converse Value'!D24+'Campbell Value'!D24+'Carbon Value'!D24+'Fremont Value'!D24+'Hot Springs Value'!D24+'Johnson Value'!D24+'Lincoln Value'!D24+'Laramie Value'!D24+'Natrona Value'!D24+'Niobrara Value'!D24+'Park Value'!D24+'Sheridan Value'!D24+'Sweetwater Value'!D24+'Sublette Value'!D24+'Teton Value'!D24+'Uinta Value'!D24+'Weston Value'!D24+'Washakie Value'!D24+'Goshen Value'!D24+'Platte Value'!D24)</f>
        <v>1531265828</v>
      </c>
      <c r="E24" s="31">
        <f>SUM('Albany Value'!E24+'Big Horn Value'!E24+'Crook Value'!E24+'Converse Value'!E24+'Campbell Value'!E24+'Carbon Value'!E24+'Fremont Value'!E24+'Hot Springs Value'!E24+'Johnson Value'!E24+'Lincoln Value'!E24+'Laramie Value'!E24+'Natrona Value'!E24+'Niobrara Value'!E24+'Park Value'!E24+'Sheridan Value'!E24+'Sweetwater Value'!E24+'Sublette Value'!E24+'Teton Value'!E24+'Uinta Value'!E24+'Weston Value'!E24+'Washakie Value'!E24+'Goshen Value'!E24+'Platte Value'!E24)</f>
        <v>134451543.56999999</v>
      </c>
      <c r="F24" s="31">
        <f>SUM('Albany Value'!F24+'Big Horn Value'!F24+'Crook Value'!F24+'Converse Value'!F24+'Campbell Value'!F24+'Carbon Value'!F24+'Fremont Value'!F24+'Hot Springs Value'!F24+'Johnson Value'!F24+'Lincoln Value'!F24+'Laramie Value'!F24+'Natrona Value'!F24+'Niobrara Value'!F24+'Park Value'!F24+'Sheridan Value'!F24+'Sweetwater Value'!F24+'Sublette Value'!F24+'Teton Value'!F24+'Uinta Value'!F24+'Weston Value'!F24+'Washakie Value'!F24+'Goshen Value'!F24+'Platte Value'!F24)</f>
        <v>145467124</v>
      </c>
      <c r="G24" s="31">
        <f>D24-C24</f>
        <v>115968567</v>
      </c>
      <c r="H24" s="43">
        <f>IF(E24=0,"",F24/E24-1)</f>
        <v>8.1929743143967171E-2</v>
      </c>
      <c r="I24" s="44">
        <f>IF(D24=0,"N/A",F24/D24)</f>
        <v>9.4997956161534614E-2</v>
      </c>
    </row>
    <row r="25" spans="1:9">
      <c r="A25" s="8" t="s">
        <v>15</v>
      </c>
      <c r="B25" s="8" t="s">
        <v>16</v>
      </c>
      <c r="C25" s="16">
        <f>SUM(C22:C24)</f>
        <v>3635637523</v>
      </c>
      <c r="D25" s="16">
        <f>SUM(D22:D24)</f>
        <v>3626083360</v>
      </c>
      <c r="E25" s="16">
        <f>SUM(E22:E24)</f>
        <v>345379387.52999997</v>
      </c>
      <c r="F25" s="16">
        <f>SUM(F22:F24)</f>
        <v>344458433</v>
      </c>
      <c r="G25" s="16">
        <f>SUM(G22:G24)</f>
        <v>-9554163</v>
      </c>
      <c r="H25" s="20">
        <f>IF(E25=0,"",F25/E25-1)</f>
        <v>-2.6665011383170123E-3</v>
      </c>
      <c r="I25" s="26">
        <f>IF(D25=0,"N/A",F25/D25)</f>
        <v>9.4994626102583593E-2</v>
      </c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</row>
    <row r="29" spans="1:9">
      <c r="A29" s="9">
        <v>110</v>
      </c>
      <c r="B29" s="11" t="s">
        <v>75</v>
      </c>
      <c r="C29" s="30">
        <f>SUM('Albany Value'!C29+'Big Horn Value'!C29+'Crook Value'!C29+'Converse Value'!C29+'Campbell Value'!C29+'Carbon Value'!C29+'Fremont Value'!C29+'Hot Springs Value'!C29+'Johnson Value'!C29+'Lincoln Value'!C29+'Laramie Value'!C29+'Natrona Value'!C29+'Niobrara Value'!C29+'Park Value'!C29+'Sheridan Value'!C29+'Sweetwater Value'!C29+'Sublette Value'!C29+'Teton Value'!C29+'Uinta Value'!C29+'Weston Value'!C29+'Washakie Value'!C29+'Goshen Value'!C29+'Platte Value'!C29)</f>
        <v>1355630.7442000001</v>
      </c>
      <c r="D29" s="30">
        <f>SUM('Albany Value'!D29+'Big Horn Value'!D29+'Crook Value'!D29+'Converse Value'!D29+'Campbell Value'!D29+'Carbon Value'!D29+'Fremont Value'!D29+'Hot Springs Value'!D29+'Johnson Value'!D29+'Lincoln Value'!D29+'Laramie Value'!D29+'Natrona Value'!D29+'Niobrara Value'!D29+'Park Value'!D29+'Sheridan Value'!D29+'Sweetwater Value'!D29+'Sublette Value'!D29+'Teton Value'!D29+'Uinta Value'!D29+'Weston Value'!D29+'Washakie Value'!D29+'Goshen Value'!D29+'Platte Value'!D29)</f>
        <v>1351421.8901879999</v>
      </c>
      <c r="E29" s="32">
        <f>SUM('Albany Value'!E29+'Big Horn Value'!E29+'Crook Value'!E29+'Converse Value'!E29+'Campbell Value'!E29+'Carbon Value'!E29+'Fremont Value'!E29+'Hot Springs Value'!E29+'Johnson Value'!E29+'Lincoln Value'!E29+'Laramie Value'!E29+'Natrona Value'!E29+'Niobrara Value'!E29+'Park Value'!E29+'Sheridan Value'!E29+'Sweetwater Value'!E29+'Sublette Value'!E29+'Teton Value'!E29+'Uinta Value'!E29+'Weston Value'!E29+'Washakie Value'!E29+'Goshen Value'!E29+'Platte Value'!E29)</f>
        <v>23283.112361191961</v>
      </c>
      <c r="F29" s="32">
        <f>SUM('Albany Value'!F29+'Big Horn Value'!F29+'Crook Value'!F29+'Converse Value'!F29+'Campbell Value'!F29+'Carbon Value'!F29+'Fremont Value'!F29+'Hot Springs Value'!F29+'Johnson Value'!F29+'Lincoln Value'!F29+'Laramie Value'!F29+'Natrona Value'!F29+'Niobrara Value'!F29+'Park Value'!F29+'Sheridan Value'!F29+'Sweetwater Value'!F29+'Sublette Value'!F29+'Teton Value'!F29+'Uinta Value'!F29+'Weston Value'!F29+'Washakie Value'!F29+'Goshen Value'!F29+'Platte Value'!F29)</f>
        <v>32565.041094428423</v>
      </c>
      <c r="G29" s="30">
        <f>D29-C29</f>
        <v>-4208.8540120001417</v>
      </c>
      <c r="H29" s="45">
        <f>F29-E29</f>
        <v>9281.928733236462</v>
      </c>
    </row>
    <row r="30" spans="1:9">
      <c r="A30" s="9">
        <v>120</v>
      </c>
      <c r="B30" s="11" t="s">
        <v>76</v>
      </c>
      <c r="C30" s="30">
        <f>SUM('Albany Value'!C30+'Big Horn Value'!C30+'Crook Value'!C30+'Converse Value'!C30+'Campbell Value'!C30+'Carbon Value'!C30+'Fremont Value'!C30+'Hot Springs Value'!C30+'Johnson Value'!C30+'Lincoln Value'!C30+'Laramie Value'!C30+'Natrona Value'!C30+'Niobrara Value'!C30+'Park Value'!C30+'Sheridan Value'!C30+'Sweetwater Value'!C30+'Sublette Value'!C30+'Teton Value'!C30+'Uinta Value'!C30+'Weston Value'!C30+'Washakie Value'!C30+'Goshen Value'!C30+'Platte Value'!C30)</f>
        <v>804635.85893999995</v>
      </c>
      <c r="D30" s="30">
        <f>SUM('Albany Value'!D30+'Big Horn Value'!D30+'Crook Value'!D30+'Converse Value'!D30+'Campbell Value'!D30+'Carbon Value'!D30+'Fremont Value'!D30+'Hot Springs Value'!D30+'Johnson Value'!D30+'Lincoln Value'!D30+'Laramie Value'!D30+'Natrona Value'!D30+'Niobrara Value'!D30+'Park Value'!D30+'Sheridan Value'!D30+'Sweetwater Value'!D30+'Sublette Value'!D30+'Teton Value'!D30+'Uinta Value'!D30+'Weston Value'!D30+'Washakie Value'!D30+'Goshen Value'!D30+'Platte Value'!D30)</f>
        <v>807099.31328699994</v>
      </c>
      <c r="E30" s="32">
        <f>SUM('Albany Value'!E30+'Big Horn Value'!E30+'Crook Value'!E30+'Converse Value'!E30+'Campbell Value'!E30+'Carbon Value'!E30+'Fremont Value'!E30+'Hot Springs Value'!E30+'Johnson Value'!E30+'Lincoln Value'!E30+'Laramie Value'!E30+'Natrona Value'!E30+'Niobrara Value'!E30+'Park Value'!E30+'Sheridan Value'!E30+'Sweetwater Value'!E30+'Sublette Value'!E30+'Teton Value'!E30+'Uinta Value'!E30+'Weston Value'!E30+'Washakie Value'!E30+'Goshen Value'!E30+'Platte Value'!E30)</f>
        <v>4231.921742206895</v>
      </c>
      <c r="F30" s="32">
        <f>SUM('Albany Value'!F30+'Big Horn Value'!F30+'Crook Value'!F30+'Converse Value'!F30+'Campbell Value'!F30+'Carbon Value'!F30+'Fremont Value'!F30+'Hot Springs Value'!F30+'Johnson Value'!F30+'Lincoln Value'!F30+'Laramie Value'!F30+'Natrona Value'!F30+'Niobrara Value'!F30+'Park Value'!F30+'Sheridan Value'!F30+'Sweetwater Value'!F30+'Sublette Value'!F30+'Teton Value'!F30+'Uinta Value'!F30+'Weston Value'!F30+'Washakie Value'!F30+'Goshen Value'!F30+'Platte Value'!F30)</f>
        <v>5474.3179334476963</v>
      </c>
      <c r="G30" s="30">
        <f>D30-C30</f>
        <v>2463.4543469999917</v>
      </c>
      <c r="H30" s="45">
        <f>F30-E30</f>
        <v>1242.3961912408013</v>
      </c>
    </row>
    <row r="31" spans="1:9">
      <c r="A31" s="9">
        <v>130</v>
      </c>
      <c r="B31" s="11" t="s">
        <v>77</v>
      </c>
      <c r="C31" s="30">
        <f>SUM('Albany Value'!C31+'Big Horn Value'!C31+'Crook Value'!C31+'Converse Value'!C31+'Campbell Value'!C31+'Carbon Value'!C31+'Fremont Value'!C31+'Hot Springs Value'!C31+'Johnson Value'!C31+'Lincoln Value'!C31+'Laramie Value'!C31+'Natrona Value'!C31+'Niobrara Value'!C31+'Park Value'!C31+'Sheridan Value'!C31+'Sweetwater Value'!C31+'Sublette Value'!C31+'Teton Value'!C31+'Uinta Value'!C31+'Weston Value'!C31+'Washakie Value'!C31+'Goshen Value'!C31+'Platte Value'!C31)</f>
        <v>22536031.792997997</v>
      </c>
      <c r="D31" s="30">
        <f>SUM('Albany Value'!D31+'Big Horn Value'!D31+'Crook Value'!D31+'Converse Value'!D31+'Campbell Value'!D31+'Carbon Value'!D31+'Fremont Value'!D31+'Hot Springs Value'!D31+'Johnson Value'!D31+'Lincoln Value'!D31+'Laramie Value'!D31+'Natrona Value'!D31+'Niobrara Value'!D31+'Park Value'!D31+'Sheridan Value'!D31+'Sweetwater Value'!D31+'Sublette Value'!D31+'Teton Value'!D31+'Uinta Value'!D31+'Weston Value'!D31+'Washakie Value'!D31+'Goshen Value'!D31+'Platte Value'!D31)</f>
        <v>22551904.237312</v>
      </c>
      <c r="E31" s="32">
        <f>SUM('Albany Value'!E31+'Big Horn Value'!E31+'Crook Value'!E31+'Converse Value'!E31+'Campbell Value'!E31+'Carbon Value'!E31+'Fremont Value'!E31+'Hot Springs Value'!E31+'Johnson Value'!E31+'Lincoln Value'!E31+'Laramie Value'!E31+'Natrona Value'!E31+'Niobrara Value'!E31+'Park Value'!E31+'Sheridan Value'!E31+'Sweetwater Value'!E31+'Sublette Value'!E31+'Teton Value'!E31+'Uinta Value'!E31+'Weston Value'!E31+'Washakie Value'!E31+'Goshen Value'!E31+'Platte Value'!E31)</f>
        <v>1560.6171205523979</v>
      </c>
      <c r="F31" s="32">
        <f>SUM('Albany Value'!F31+'Big Horn Value'!F31+'Crook Value'!F31+'Converse Value'!F31+'Campbell Value'!F31+'Carbon Value'!F31+'Fremont Value'!F31+'Hot Springs Value'!F31+'Johnson Value'!F31+'Lincoln Value'!F31+'Laramie Value'!F31+'Natrona Value'!F31+'Niobrara Value'!F31+'Park Value'!F31+'Sheridan Value'!F31+'Sweetwater Value'!F31+'Sublette Value'!F31+'Teton Value'!F31+'Uinta Value'!F31+'Weston Value'!F31+'Washakie Value'!F31+'Goshen Value'!F31+'Platte Value'!F31)</f>
        <v>2066.5484862605895</v>
      </c>
      <c r="G31" s="30">
        <f>D31-C31</f>
        <v>15872.444314002991</v>
      </c>
      <c r="H31" s="45">
        <f>F31-E31</f>
        <v>505.93136570819161</v>
      </c>
    </row>
    <row r="32" spans="1:9">
      <c r="B32" s="11"/>
      <c r="C32" s="30"/>
      <c r="D32" s="30"/>
      <c r="E32" s="32"/>
      <c r="F32" s="32"/>
      <c r="G32" s="30"/>
      <c r="H32" s="45"/>
    </row>
    <row r="33" spans="1:9">
      <c r="B33" s="11"/>
      <c r="C33" s="30"/>
      <c r="D33" s="30"/>
      <c r="E33" s="32"/>
      <c r="F33" s="32"/>
      <c r="G33" s="30"/>
      <c r="H33" s="45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9">
        <v>200</v>
      </c>
      <c r="B38" s="11" t="s">
        <v>61</v>
      </c>
      <c r="C38" s="30">
        <f>SUM('Albany Value'!C38+'Big Horn Value'!C38+'Crook Value'!C38+'Converse Value'!C38+'Campbell Value'!C38+'Carbon Value'!C38+'Fremont Value'!C38+'Hot Springs Value'!C38+'Johnson Value'!C38+'Lincoln Value'!C38+'Laramie Value'!C38+'Natrona Value'!C38+'Niobrara Value'!C38+'Park Value'!C38+'Sheridan Value'!C38+'Sweetwater Value'!C38+'Sublette Value'!C38+'Teton Value'!C38+'Uinta Value'!C38+'Weston Value'!C38+'Washakie Value'!C38+'Goshen Value'!C38+'Platte Value'!C38)</f>
        <v>15093600687</v>
      </c>
      <c r="D38" s="30">
        <f>SUM('Albany Value'!D38+'Big Horn Value'!D38+'Crook Value'!D38+'Converse Value'!D38+'Campbell Value'!D38+'Carbon Value'!D38+'Fremont Value'!D38+'Hot Springs Value'!D38+'Johnson Value'!D38+'Lincoln Value'!D38+'Laramie Value'!D38+'Natrona Value'!D38+'Niobrara Value'!D38+'Park Value'!D38+'Sheridan Value'!D38+'Sweetwater Value'!D38+'Sublette Value'!D38+'Teton Value'!D38+'Uinta Value'!D38+'Weston Value'!D38+'Washakie Value'!D38+'Goshen Value'!D38+'Platte Value'!D38)</f>
        <v>16006709685</v>
      </c>
      <c r="E38" s="30">
        <f>SUM('Albany Value'!E38+'Big Horn Value'!E38+'Crook Value'!E38+'Converse Value'!E38+'Campbell Value'!E38+'Carbon Value'!E38+'Fremont Value'!E38+'Hot Springs Value'!E38+'Johnson Value'!E38+'Lincoln Value'!E38+'Laramie Value'!E38+'Natrona Value'!E38+'Niobrara Value'!E38+'Park Value'!E38+'Sheridan Value'!E38+'Sweetwater Value'!E38+'Sublette Value'!E38+'Teton Value'!E38+'Uinta Value'!E38+'Weston Value'!E38+'Washakie Value'!E38+'Goshen Value'!E38+'Platte Value'!E38)</f>
        <v>1433736090.8600001</v>
      </c>
      <c r="F38" s="30">
        <f>SUM('Albany Value'!F38+'Big Horn Value'!F38+'Crook Value'!F38+'Converse Value'!F38+'Campbell Value'!F38+'Carbon Value'!F38+'Fremont Value'!F38+'Hot Springs Value'!F38+'Johnson Value'!F38+'Lincoln Value'!F38+'Laramie Value'!F38+'Natrona Value'!F38+'Niobrara Value'!F38+'Park Value'!F38+'Sheridan Value'!F38+'Sweetwater Value'!F38+'Sublette Value'!F38+'Teton Value'!F38+'Uinta Value'!F38+'Weston Value'!F38+'Washakie Value'!F38+'Goshen Value'!F38+'Platte Value'!F38)</f>
        <v>1518947715</v>
      </c>
      <c r="G38" s="30">
        <f>D38-C38</f>
        <v>913108998</v>
      </c>
      <c r="H38" s="40">
        <f>IF(E38=0,"",F38/E38-1)</f>
        <v>5.9433269960364354E-2</v>
      </c>
      <c r="I38" s="41">
        <f>IF(D38=0,"N/A",F38/D38)</f>
        <v>9.4894437700923415E-2</v>
      </c>
    </row>
    <row r="39" spans="1:9">
      <c r="A39" s="9">
        <v>300</v>
      </c>
      <c r="B39" s="11" t="s">
        <v>64</v>
      </c>
      <c r="C39" s="30">
        <f>SUM('Albany Value'!C39+'Big Horn Value'!C39+'Crook Value'!C39+'Converse Value'!C39+'Campbell Value'!C39+'Carbon Value'!C39+'Fremont Value'!C39+'Hot Springs Value'!C39+'Johnson Value'!C39+'Lincoln Value'!C39+'Laramie Value'!C39+'Natrona Value'!C39+'Niobrara Value'!C39+'Park Value'!C39+'Sheridan Value'!C39+'Sweetwater Value'!C39+'Sublette Value'!C39+'Teton Value'!C39+'Uinta Value'!C39+'Weston Value'!C39+'Washakie Value'!C39+'Goshen Value'!C39+'Platte Value'!C39)</f>
        <v>36432635652</v>
      </c>
      <c r="D39" s="30">
        <f>SUM('Albany Value'!D39+'Big Horn Value'!D39+'Crook Value'!D39+'Converse Value'!D39+'Campbell Value'!D39+'Carbon Value'!D39+'Fremont Value'!D39+'Hot Springs Value'!D39+'Johnson Value'!D39+'Lincoln Value'!D39+'Laramie Value'!D39+'Natrona Value'!D39+'Niobrara Value'!D39+'Park Value'!D39+'Sheridan Value'!D39+'Sweetwater Value'!D39+'Sublette Value'!D39+'Teton Value'!D39+'Uinta Value'!D39+'Weston Value'!D39+'Washakie Value'!D39+'Goshen Value'!D39+'Platte Value'!D39)</f>
        <v>37957803302.589996</v>
      </c>
      <c r="E39" s="30">
        <f>SUM('Albany Value'!E39+'Big Horn Value'!E39+'Crook Value'!E39+'Converse Value'!E39+'Campbell Value'!E39+'Carbon Value'!E39+'Fremont Value'!E39+'Hot Springs Value'!E39+'Johnson Value'!E39+'Lincoln Value'!E39+'Laramie Value'!E39+'Natrona Value'!E39+'Niobrara Value'!E39+'Park Value'!E39+'Sheridan Value'!E39+'Sweetwater Value'!E39+'Sublette Value'!E39+'Teton Value'!E39+'Uinta Value'!E39+'Weston Value'!E39+'Washakie Value'!E39+'Goshen Value'!E39+'Platte Value'!E39)</f>
        <v>3454481948.6100001</v>
      </c>
      <c r="F39" s="30">
        <f>SUM('Albany Value'!F39+'Big Horn Value'!F39+'Crook Value'!F39+'Converse Value'!F39+'Campbell Value'!F39+'Carbon Value'!F39+'Fremont Value'!F39+'Hot Springs Value'!F39+'Johnson Value'!F39+'Lincoln Value'!F39+'Laramie Value'!F39+'Natrona Value'!F39+'Niobrara Value'!F39+'Park Value'!F39+'Sheridan Value'!F39+'Sweetwater Value'!F39+'Sublette Value'!F39+'Teton Value'!F39+'Uinta Value'!F39+'Weston Value'!F39+'Washakie Value'!F39+'Goshen Value'!F39+'Platte Value'!F39)</f>
        <v>3601191850</v>
      </c>
      <c r="G39" s="30">
        <f>D39-C39</f>
        <v>1525167650.5899963</v>
      </c>
      <c r="H39" s="40">
        <f>IF(E39=0,"",F39/E39-1)</f>
        <v>4.2469436393793414E-2</v>
      </c>
      <c r="I39" s="41">
        <f>IF(D39=0,"N/A",F39/D39)</f>
        <v>9.4873557916200016E-2</v>
      </c>
    </row>
    <row r="40" spans="1:9">
      <c r="A40" s="9">
        <v>400</v>
      </c>
      <c r="B40" s="11" t="s">
        <v>62</v>
      </c>
      <c r="C40" s="30">
        <f>SUM('Albany Value'!C40+'Big Horn Value'!C40+'Crook Value'!C40+'Converse Value'!C40+'Campbell Value'!C40+'Carbon Value'!C40+'Fremont Value'!C40+'Hot Springs Value'!C40+'Johnson Value'!C40+'Lincoln Value'!C40+'Laramie Value'!C40+'Natrona Value'!C40+'Niobrara Value'!C40+'Park Value'!C40+'Sheridan Value'!C40+'Sweetwater Value'!C40+'Sublette Value'!C40+'Teton Value'!C40+'Uinta Value'!C40+'Weston Value'!C40+'Washakie Value'!C40+'Goshen Value'!C40+'Platte Value'!C40)</f>
        <v>3184481288</v>
      </c>
      <c r="D40" s="30">
        <f>SUM('Albany Value'!D40+'Big Horn Value'!D40+'Crook Value'!D40+'Converse Value'!D40+'Campbell Value'!D40+'Carbon Value'!D40+'Fremont Value'!D40+'Hot Springs Value'!D40+'Johnson Value'!D40+'Lincoln Value'!D40+'Laramie Value'!D40+'Natrona Value'!D40+'Niobrara Value'!D40+'Park Value'!D40+'Sheridan Value'!D40+'Sweetwater Value'!D40+'Sublette Value'!D40+'Teton Value'!D40+'Uinta Value'!D40+'Weston Value'!D40+'Washakie Value'!D40+'Goshen Value'!D40+'Platte Value'!D40)</f>
        <v>3229347537</v>
      </c>
      <c r="E40" s="30">
        <f>SUM('Albany Value'!E40+'Big Horn Value'!E40+'Crook Value'!E40+'Converse Value'!E40+'Campbell Value'!E40+'Carbon Value'!E40+'Fremont Value'!E40+'Hot Springs Value'!E40+'Johnson Value'!E40+'Lincoln Value'!E40+'Laramie Value'!E40+'Natrona Value'!E40+'Niobrara Value'!E40+'Park Value'!E40+'Sheridan Value'!E40+'Sweetwater Value'!E40+'Sublette Value'!E40+'Teton Value'!E40+'Uinta Value'!E40+'Weston Value'!E40+'Washakie Value'!E40+'Goshen Value'!E40+'Platte Value'!E40)</f>
        <v>302536375</v>
      </c>
      <c r="F40" s="30">
        <f>SUM('Albany Value'!F40+'Big Horn Value'!F40+'Crook Value'!F40+'Converse Value'!F40+'Campbell Value'!F40+'Carbon Value'!F40+'Fremont Value'!F40+'Hot Springs Value'!F40+'Johnson Value'!F40+'Lincoln Value'!F40+'Laramie Value'!F40+'Natrona Value'!F40+'Niobrara Value'!F40+'Park Value'!F40+'Sheridan Value'!F40+'Sweetwater Value'!F40+'Sublette Value'!F40+'Teton Value'!F40+'Uinta Value'!F40+'Weston Value'!F40+'Washakie Value'!F40+'Goshen Value'!F40+'Platte Value'!F40)</f>
        <v>306778350</v>
      </c>
      <c r="G40" s="30">
        <f>D40-C40</f>
        <v>44866249</v>
      </c>
      <c r="H40" s="40">
        <f>IF(E40=0,"",F40/E40-1)</f>
        <v>1.4021371810249317E-2</v>
      </c>
      <c r="I40" s="41">
        <f>IF(D40=0,"N/A",F40/D40)</f>
        <v>9.4997006821071664E-2</v>
      </c>
    </row>
    <row r="41" spans="1:9">
      <c r="A41" s="14">
        <v>500</v>
      </c>
      <c r="B41" s="15" t="s">
        <v>63</v>
      </c>
      <c r="C41" s="31">
        <f>SUM('Albany Value'!C41+'Big Horn Value'!C41+'Crook Value'!C41+'Converse Value'!C41+'Campbell Value'!C41+'Carbon Value'!C41+'Fremont Value'!C41+'Hot Springs Value'!C41+'Johnson Value'!C41+'Lincoln Value'!C41+'Laramie Value'!C41+'Natrona Value'!C41+'Niobrara Value'!C41+'Park Value'!C41+'Sheridan Value'!C41+'Sweetwater Value'!C41+'Sublette Value'!C41+'Teton Value'!C41+'Uinta Value'!C41+'Weston Value'!C41+'Washakie Value'!C41+'Goshen Value'!C41+'Platte Value'!C41)</f>
        <v>8159577199</v>
      </c>
      <c r="D41" s="31">
        <f>SUM('Albany Value'!D41+'Big Horn Value'!D41+'Crook Value'!D41+'Converse Value'!D41+'Campbell Value'!D41+'Carbon Value'!D41+'Fremont Value'!D41+'Hot Springs Value'!D41+'Johnson Value'!D41+'Lincoln Value'!D41+'Laramie Value'!D41+'Natrona Value'!D41+'Niobrara Value'!D41+'Park Value'!D41+'Sheridan Value'!D41+'Sweetwater Value'!D41+'Sublette Value'!D41+'Teton Value'!D41+'Uinta Value'!D41+'Weston Value'!D41+'Washakie Value'!D41+'Goshen Value'!D41+'Platte Value'!D41)</f>
        <v>8655235714.5699997</v>
      </c>
      <c r="E41" s="31">
        <f>SUM('Albany Value'!E41+'Big Horn Value'!E41+'Crook Value'!E41+'Converse Value'!E41+'Campbell Value'!E41+'Carbon Value'!E41+'Fremont Value'!E41+'Hot Springs Value'!E41+'Johnson Value'!E41+'Lincoln Value'!E41+'Laramie Value'!E41+'Natrona Value'!E41+'Niobrara Value'!E41+'Park Value'!E41+'Sheridan Value'!E41+'Sweetwater Value'!E41+'Sublette Value'!E41+'Teton Value'!E41+'Uinta Value'!E41+'Weston Value'!E41+'Washakie Value'!E41+'Goshen Value'!E41+'Platte Value'!E41)</f>
        <v>775147968</v>
      </c>
      <c r="F41" s="31">
        <f>SUM('Albany Value'!F41+'Big Horn Value'!F41+'Crook Value'!F41+'Converse Value'!F41+'Campbell Value'!F41+'Carbon Value'!F41+'Fremont Value'!F41+'Hot Springs Value'!F41+'Johnson Value'!F41+'Lincoln Value'!F41+'Laramie Value'!F41+'Natrona Value'!F41+'Niobrara Value'!F41+'Park Value'!F41+'Sheridan Value'!F41+'Sweetwater Value'!F41+'Sublette Value'!F41+'Teton Value'!F41+'Uinta Value'!F41+'Weston Value'!F41+'Washakie Value'!F41+'Goshen Value'!F41+'Platte Value'!F41)</f>
        <v>822231990</v>
      </c>
      <c r="G41" s="31">
        <f>D41-C41</f>
        <v>495658515.56999969</v>
      </c>
      <c r="H41" s="43">
        <f>IF(E41=0,"",F41/E41-1)</f>
        <v>6.074197952357907E-2</v>
      </c>
      <c r="I41" s="44">
        <f>IF(D41=0,"N/A",F41/D41)</f>
        <v>9.4998220396918354E-2</v>
      </c>
    </row>
    <row r="42" spans="1:9">
      <c r="A42" s="8" t="s">
        <v>14</v>
      </c>
      <c r="B42" s="8" t="s">
        <v>69</v>
      </c>
      <c r="C42" s="16">
        <f>SUM(C38:C41)</f>
        <v>62870294826</v>
      </c>
      <c r="D42" s="16">
        <f>SUM(D38:D41)</f>
        <v>65849096239.159996</v>
      </c>
      <c r="E42" s="16">
        <f>SUM(E38:E41)</f>
        <v>5965902382.4700003</v>
      </c>
      <c r="F42" s="16">
        <f>SUM(F38:F41)</f>
        <v>6249149905</v>
      </c>
      <c r="G42" s="16">
        <f>SUM(G38:G41)</f>
        <v>2978801413.159996</v>
      </c>
      <c r="H42" s="20">
        <f>IF(E42=0,"",F42/E42-1)</f>
        <v>4.7477733353848528E-2</v>
      </c>
      <c r="I42" s="26">
        <f>IF(D42=0,"N/A",F42/D42)</f>
        <v>9.4901073240298686E-2</v>
      </c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9">
        <v>610</v>
      </c>
      <c r="B47" s="11" t="s">
        <v>18</v>
      </c>
      <c r="C47" s="30">
        <f>SUM('Albany Value'!C47+'Big Horn Value'!C47+'Crook Value'!C47+'Converse Value'!C47+'Campbell Value'!C47+'Carbon Value'!C47+'Fremont Value'!C47+'Hot Springs Value'!C47+'Johnson Value'!C47+'Lincoln Value'!C47+'Laramie Value'!C47+'Natrona Value'!C47+'Niobrara Value'!C47+'Park Value'!C47+'Sheridan Value'!C47+'Sweetwater Value'!C47+'Sublette Value'!C47+'Teton Value'!C47+'Uinta Value'!C47+'Weston Value'!C47+'Washakie Value'!C47+'Goshen Value'!C47+'Platte Value'!C47)</f>
        <v>520806284</v>
      </c>
      <c r="D47" s="30">
        <f>SUM('Albany Value'!D47+'Big Horn Value'!D47+'Crook Value'!D47+'Converse Value'!D47+'Campbell Value'!D47+'Carbon Value'!D47+'Fremont Value'!D47+'Hot Springs Value'!D47+'Johnson Value'!D47+'Lincoln Value'!D47+'Laramie Value'!D47+'Natrona Value'!D47+'Niobrara Value'!D47+'Park Value'!D47+'Sheridan Value'!D47+'Sweetwater Value'!D47+'Sublette Value'!D47+'Teton Value'!D47+'Uinta Value'!D47+'Weston Value'!D47+'Washakie Value'!D47+'Goshen Value'!D47+'Platte Value'!D47)</f>
        <v>518373066</v>
      </c>
      <c r="E47" s="30">
        <f>SUM('Albany Value'!E47+'Big Horn Value'!E47+'Crook Value'!E47+'Converse Value'!E47+'Campbell Value'!E47+'Carbon Value'!E47+'Fremont Value'!E47+'Hot Springs Value'!E47+'Johnson Value'!E47+'Lincoln Value'!E47+'Laramie Value'!E47+'Natrona Value'!E47+'Niobrara Value'!E47+'Park Value'!E47+'Sheridan Value'!E47+'Sweetwater Value'!E47+'Sublette Value'!E47+'Teton Value'!E47+'Uinta Value'!E47+'Weston Value'!E47+'Washakie Value'!E47+'Goshen Value'!E47+'Platte Value'!E47)</f>
        <v>49312298</v>
      </c>
      <c r="F47" s="30">
        <f>SUM('Albany Value'!F47+'Big Horn Value'!F47+'Crook Value'!F47+'Converse Value'!F47+'Campbell Value'!F47+'Carbon Value'!F47+'Fremont Value'!F47+'Hot Springs Value'!F47+'Johnson Value'!F47+'Lincoln Value'!F47+'Laramie Value'!F47+'Natrona Value'!F47+'Niobrara Value'!F47+'Park Value'!F47+'Sheridan Value'!F47+'Sweetwater Value'!F47+'Sublette Value'!F47+'Teton Value'!F47+'Uinta Value'!F47+'Weston Value'!F47+'Washakie Value'!F47+'Goshen Value'!F47+'Platte Value'!F47)</f>
        <v>49078864</v>
      </c>
      <c r="G47" s="30">
        <f>D47-C47</f>
        <v>-2433218</v>
      </c>
      <c r="H47" s="40">
        <f>IF(E47=0,"",F47/E47-1)</f>
        <v>-4.7337887193981132E-3</v>
      </c>
      <c r="I47" s="41">
        <f>IF(D47=0,"N/A",F47/D47)</f>
        <v>9.4678653693785864E-2</v>
      </c>
    </row>
    <row r="48" spans="1:9">
      <c r="A48" s="14">
        <v>730</v>
      </c>
      <c r="B48" s="15" t="s">
        <v>67</v>
      </c>
      <c r="C48" s="31">
        <f>SUM('Albany Value'!C48+'Big Horn Value'!C48+'Crook Value'!C48+'Converse Value'!C48+'Campbell Value'!C48+'Carbon Value'!C48+'Fremont Value'!C48+'Hot Springs Value'!C48+'Johnson Value'!C48+'Lincoln Value'!C48+'Laramie Value'!C48+'Natrona Value'!C48+'Niobrara Value'!C48+'Park Value'!C48+'Sheridan Value'!C48+'Sweetwater Value'!C48+'Sublette Value'!C48+'Teton Value'!C48+'Uinta Value'!C48+'Weston Value'!C48+'Washakie Value'!C48+'Goshen Value'!C48+'Platte Value'!C48)</f>
        <v>3105021245.5</v>
      </c>
      <c r="D48" s="31">
        <f>SUM('Albany Value'!D48+'Big Horn Value'!D48+'Crook Value'!D48+'Converse Value'!D48+'Campbell Value'!D48+'Carbon Value'!D48+'Fremont Value'!D48+'Hot Springs Value'!D48+'Johnson Value'!D48+'Lincoln Value'!D48+'Laramie Value'!D48+'Natrona Value'!D48+'Niobrara Value'!D48+'Park Value'!D48+'Sheridan Value'!D48+'Sweetwater Value'!D48+'Sublette Value'!D48+'Teton Value'!D48+'Uinta Value'!D48+'Weston Value'!D48+'Washakie Value'!D48+'Goshen Value'!D48+'Platte Value'!D48)</f>
        <v>3025124016.1300001</v>
      </c>
      <c r="E48" s="31">
        <f>SUM('Albany Value'!E48+'Big Horn Value'!E48+'Crook Value'!E48+'Converse Value'!E48+'Campbell Value'!E48+'Carbon Value'!E48+'Fremont Value'!E48+'Hot Springs Value'!E48+'Johnson Value'!E48+'Lincoln Value'!E48+'Laramie Value'!E48+'Natrona Value'!E48+'Niobrara Value'!E48+'Park Value'!E48+'Sheridan Value'!E48+'Sweetwater Value'!E48+'Sublette Value'!E48+'Teton Value'!E48+'Uinta Value'!E48+'Weston Value'!E48+'Washakie Value'!E48+'Goshen Value'!E48+'Platte Value'!E48)</f>
        <v>294958613</v>
      </c>
      <c r="F48" s="31">
        <f>SUM('Albany Value'!F48+'Big Horn Value'!F48+'Crook Value'!F48+'Converse Value'!F48+'Campbell Value'!F48+'Carbon Value'!F48+'Fremont Value'!F48+'Hot Springs Value'!F48+'Johnson Value'!F48+'Lincoln Value'!F48+'Laramie Value'!F48+'Natrona Value'!F48+'Niobrara Value'!F48+'Park Value'!F48+'Sheridan Value'!F48+'Sweetwater Value'!F48+'Sublette Value'!F48+'Teton Value'!F48+'Uinta Value'!F48+'Weston Value'!F48+'Washakie Value'!F48+'Goshen Value'!F48+'Platte Value'!F48)</f>
        <v>287393215</v>
      </c>
      <c r="G48" s="31">
        <f>D48-C48</f>
        <v>-79897229.369999886</v>
      </c>
      <c r="H48" s="43">
        <f>IF(E48=0,"",F48/E48-1)</f>
        <v>-2.5649015375591055E-2</v>
      </c>
      <c r="I48" s="44">
        <f>IF(D48=0,"N/A",F48/D48)</f>
        <v>9.5002126678977686E-2</v>
      </c>
    </row>
    <row r="49" spans="1:9">
      <c r="A49" s="8" t="s">
        <v>17</v>
      </c>
      <c r="B49" s="8" t="s">
        <v>68</v>
      </c>
      <c r="C49" s="16">
        <f>SUM(C47:C48)</f>
        <v>3625827529.5</v>
      </c>
      <c r="D49" s="16">
        <f>SUM(D47:D48)</f>
        <v>3543497082.1300001</v>
      </c>
      <c r="E49" s="16">
        <f>SUM(E47:E48)</f>
        <v>344270911</v>
      </c>
      <c r="F49" s="16">
        <f>SUM(F47:F48)</f>
        <v>336472079</v>
      </c>
      <c r="G49" s="16">
        <f>SUM(G47:G48)</f>
        <v>-82330447.369999886</v>
      </c>
      <c r="H49" s="20">
        <f>IF(E49=0,"",F49/E49-1)</f>
        <v>-2.2653183149708545E-2</v>
      </c>
      <c r="I49" s="26">
        <f>IF(D49=0,"N/A",F49/D49)</f>
        <v>9.4954806283555973E-2</v>
      </c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9">
        <v>801</v>
      </c>
      <c r="B56" s="9" t="s">
        <v>27</v>
      </c>
      <c r="C56" s="30">
        <f>SUM('Albany Value'!C56+'Big Horn Value'!C56+'Crook Value'!C56+'Converse Value'!C56+'Campbell Value'!C56+'Carbon Value'!C56+'Fremont Value'!C56+'Hot Springs Value'!C56+'Johnson Value'!C56+'Lincoln Value'!C56+'Laramie Value'!C56+'Natrona Value'!C56+'Niobrara Value'!C56+'Park Value'!C56+'Sheridan Value'!C56+'Sweetwater Value'!C56+'Sublette Value'!C56+'Teton Value'!C56+'Uinta Value'!C56+'Weston Value'!C56+'Washakie Value'!C56+'Goshen Value'!C56+'Platte Value'!C56)</f>
        <v>55117924</v>
      </c>
      <c r="D56" s="30">
        <f>SUM('Albany Value'!D56+'Big Horn Value'!D56+'Crook Value'!D56+'Converse Value'!D56+'Campbell Value'!D56+'Carbon Value'!D56+'Fremont Value'!D56+'Hot Springs Value'!D56+'Johnson Value'!D56+'Lincoln Value'!D56+'Laramie Value'!D56+'Natrona Value'!D56+'Niobrara Value'!D56+'Park Value'!D56+'Sheridan Value'!D56+'Sweetwater Value'!D56+'Sublette Value'!D56+'Teton Value'!D56+'Uinta Value'!D56+'Weston Value'!D56+'Washakie Value'!D56+'Goshen Value'!D56+'Platte Value'!D56)</f>
        <v>76998163</v>
      </c>
      <c r="E56" s="30">
        <f>SUM('Albany Value'!E56+'Big Horn Value'!E56+'Crook Value'!E56+'Converse Value'!E56+'Campbell Value'!E56+'Carbon Value'!E56+'Fremont Value'!E56+'Hot Springs Value'!E56+'Johnson Value'!E56+'Lincoln Value'!E56+'Laramie Value'!E56+'Natrona Value'!E56+'Niobrara Value'!E56+'Park Value'!E56+'Sheridan Value'!E56+'Sweetwater Value'!E56+'Sublette Value'!E56+'Teton Value'!E56+'Uinta Value'!E56+'Weston Value'!E56+'Washakie Value'!E56+'Goshen Value'!E56+'Platte Value'!E56)</f>
        <v>6012907</v>
      </c>
      <c r="F56" s="30">
        <f>SUM('Albany Value'!F56+'Big Horn Value'!F56+'Crook Value'!F56+'Converse Value'!F56+'Campbell Value'!F56+'Carbon Value'!F56+'Fremont Value'!F56+'Hot Springs Value'!F56+'Johnson Value'!F56+'Lincoln Value'!F56+'Laramie Value'!F56+'Natrona Value'!F56+'Niobrara Value'!F56+'Park Value'!F56+'Sheridan Value'!F56+'Sweetwater Value'!F56+'Sublette Value'!F56+'Teton Value'!F56+'Uinta Value'!F56+'Weston Value'!F56+'Washakie Value'!F56+'Goshen Value'!F56+'Platte Value'!F56)</f>
        <v>8854791</v>
      </c>
      <c r="G56" s="30">
        <f t="shared" ref="G56:G86" si="2">D56-C56</f>
        <v>21880239</v>
      </c>
      <c r="H56" s="40">
        <f t="shared" ref="H56:H87" si="3">IF(E56=0,"",F56/E56-1)</f>
        <v>0.47263062608485384</v>
      </c>
      <c r="I56" s="41">
        <f t="shared" ref="I56:I87" si="4">IF(D56=0,"N/A",F56/D56)</f>
        <v>0.11500002928641298</v>
      </c>
    </row>
    <row r="57" spans="1:9">
      <c r="A57" s="9">
        <v>802</v>
      </c>
      <c r="B57" s="9" t="s">
        <v>28</v>
      </c>
      <c r="C57" s="30">
        <f>SUM('Albany Value'!C57+'Big Horn Value'!C57+'Crook Value'!C57+'Converse Value'!C57+'Campbell Value'!C57+'Carbon Value'!C57+'Fremont Value'!C57+'Hot Springs Value'!C57+'Johnson Value'!C57+'Lincoln Value'!C57+'Laramie Value'!C57+'Natrona Value'!C57+'Niobrara Value'!C57+'Park Value'!C57+'Sheridan Value'!C57+'Sweetwater Value'!C57+'Sublette Value'!C57+'Teton Value'!C57+'Uinta Value'!C57+'Weston Value'!C57+'Washakie Value'!C57+'Goshen Value'!C57+'Platte Value'!C57)</f>
        <v>48458362</v>
      </c>
      <c r="D57" s="30">
        <f>SUM('Albany Value'!D57+'Big Horn Value'!D57+'Crook Value'!D57+'Converse Value'!D57+'Campbell Value'!D57+'Carbon Value'!D57+'Fremont Value'!D57+'Hot Springs Value'!D57+'Johnson Value'!D57+'Lincoln Value'!D57+'Laramie Value'!D57+'Natrona Value'!D57+'Niobrara Value'!D57+'Park Value'!D57+'Sheridan Value'!D57+'Sweetwater Value'!D57+'Sublette Value'!D57+'Teton Value'!D57+'Uinta Value'!D57+'Weston Value'!D57+'Washakie Value'!D57+'Goshen Value'!D57+'Platte Value'!D57)</f>
        <v>46523921</v>
      </c>
      <c r="E57" s="30">
        <f>SUM('Albany Value'!E57+'Big Horn Value'!E57+'Crook Value'!E57+'Converse Value'!E57+'Campbell Value'!E57+'Carbon Value'!E57+'Fremont Value'!E57+'Hot Springs Value'!E57+'Johnson Value'!E57+'Lincoln Value'!E57+'Laramie Value'!E57+'Natrona Value'!E57+'Niobrara Value'!E57+'Park Value'!E57+'Sheridan Value'!E57+'Sweetwater Value'!E57+'Sublette Value'!E57+'Teton Value'!E57+'Uinta Value'!E57+'Weston Value'!E57+'Washakie Value'!E57+'Goshen Value'!E57+'Platte Value'!E57)</f>
        <v>5572713</v>
      </c>
      <c r="F57" s="30">
        <f>SUM('Albany Value'!F57+'Big Horn Value'!F57+'Crook Value'!F57+'Converse Value'!F57+'Campbell Value'!F57+'Carbon Value'!F57+'Fremont Value'!F57+'Hot Springs Value'!F57+'Johnson Value'!F57+'Lincoln Value'!F57+'Laramie Value'!F57+'Natrona Value'!F57+'Niobrara Value'!F57+'Park Value'!F57+'Sheridan Value'!F57+'Sweetwater Value'!F57+'Sublette Value'!F57+'Teton Value'!F57+'Uinta Value'!F57+'Weston Value'!F57+'Washakie Value'!F57+'Goshen Value'!F57+'Platte Value'!F57)</f>
        <v>5350254</v>
      </c>
      <c r="G57" s="30">
        <f t="shared" si="2"/>
        <v>-1934441</v>
      </c>
      <c r="H57" s="40">
        <f t="shared" si="3"/>
        <v>-3.9919335519342236E-2</v>
      </c>
      <c r="I57" s="41">
        <f t="shared" si="4"/>
        <v>0.11500006630997417</v>
      </c>
    </row>
    <row r="58" spans="1:9">
      <c r="A58" s="9">
        <v>803</v>
      </c>
      <c r="B58" s="9" t="s">
        <v>29</v>
      </c>
      <c r="C58" s="30">
        <f>SUM('Albany Value'!C58+'Big Horn Value'!C58+'Crook Value'!C58+'Converse Value'!C58+'Campbell Value'!C58+'Carbon Value'!C58+'Fremont Value'!C58+'Hot Springs Value'!C58+'Johnson Value'!C58+'Lincoln Value'!C58+'Laramie Value'!C58+'Natrona Value'!C58+'Niobrara Value'!C58+'Park Value'!C58+'Sheridan Value'!C58+'Sweetwater Value'!C58+'Sublette Value'!C58+'Teton Value'!C58+'Uinta Value'!C58+'Weston Value'!C58+'Washakie Value'!C58+'Goshen Value'!C58+'Platte Value'!C58)</f>
        <v>4237</v>
      </c>
      <c r="D58" s="30">
        <f>SUM('Albany Value'!D58+'Big Horn Value'!D58+'Crook Value'!D58+'Converse Value'!D58+'Campbell Value'!D58+'Carbon Value'!D58+'Fremont Value'!D58+'Hot Springs Value'!D58+'Johnson Value'!D58+'Lincoln Value'!D58+'Laramie Value'!D58+'Natrona Value'!D58+'Niobrara Value'!D58+'Park Value'!D58+'Sheridan Value'!D58+'Sweetwater Value'!D58+'Sublette Value'!D58+'Teton Value'!D58+'Uinta Value'!D58+'Weston Value'!D58+'Washakie Value'!D58+'Goshen Value'!D58+'Platte Value'!D58)</f>
        <v>111525</v>
      </c>
      <c r="E58" s="30">
        <f>SUM('Albany Value'!E58+'Big Horn Value'!E58+'Crook Value'!E58+'Converse Value'!E58+'Campbell Value'!E58+'Carbon Value'!E58+'Fremont Value'!E58+'Hot Springs Value'!E58+'Johnson Value'!E58+'Lincoln Value'!E58+'Laramie Value'!E58+'Natrona Value'!E58+'Niobrara Value'!E58+'Park Value'!E58+'Sheridan Value'!E58+'Sweetwater Value'!E58+'Sublette Value'!E58+'Teton Value'!E58+'Uinta Value'!E58+'Weston Value'!E58+'Washakie Value'!E58+'Goshen Value'!E58+'Platte Value'!E58)</f>
        <v>488</v>
      </c>
      <c r="F58" s="30">
        <f>SUM('Albany Value'!F58+'Big Horn Value'!F58+'Crook Value'!F58+'Converse Value'!F58+'Campbell Value'!F58+'Carbon Value'!F58+'Fremont Value'!F58+'Hot Springs Value'!F58+'Johnson Value'!F58+'Lincoln Value'!F58+'Laramie Value'!F58+'Natrona Value'!F58+'Niobrara Value'!F58+'Park Value'!F58+'Sheridan Value'!F58+'Sweetwater Value'!F58+'Sublette Value'!F58+'Teton Value'!F58+'Uinta Value'!F58+'Weston Value'!F58+'Washakie Value'!F58+'Goshen Value'!F58+'Platte Value'!F58)</f>
        <v>12826</v>
      </c>
      <c r="G58" s="30">
        <f t="shared" si="2"/>
        <v>107288</v>
      </c>
      <c r="H58" s="40">
        <f t="shared" si="3"/>
        <v>25.282786885245901</v>
      </c>
      <c r="I58" s="41">
        <f t="shared" si="4"/>
        <v>0.11500560412463573</v>
      </c>
    </row>
    <row r="59" spans="1:9">
      <c r="A59" s="9">
        <v>804</v>
      </c>
      <c r="B59" s="9" t="s">
        <v>30</v>
      </c>
      <c r="C59" s="30">
        <f>SUM('Albany Value'!C59+'Big Horn Value'!C59+'Crook Value'!C59+'Converse Value'!C59+'Campbell Value'!C59+'Carbon Value'!C59+'Fremont Value'!C59+'Hot Springs Value'!C59+'Johnson Value'!C59+'Lincoln Value'!C59+'Laramie Value'!C59+'Natrona Value'!C59+'Niobrara Value'!C59+'Park Value'!C59+'Sheridan Value'!C59+'Sweetwater Value'!C59+'Sublette Value'!C59+'Teton Value'!C59+'Uinta Value'!C59+'Weston Value'!C59+'Washakie Value'!C59+'Goshen Value'!C59+'Platte Value'!C59)</f>
        <v>899233</v>
      </c>
      <c r="D59" s="30">
        <f>SUM('Albany Value'!D59+'Big Horn Value'!D59+'Crook Value'!D59+'Converse Value'!D59+'Campbell Value'!D59+'Carbon Value'!D59+'Fremont Value'!D59+'Hot Springs Value'!D59+'Johnson Value'!D59+'Lincoln Value'!D59+'Laramie Value'!D59+'Natrona Value'!D59+'Niobrara Value'!D59+'Park Value'!D59+'Sheridan Value'!D59+'Sweetwater Value'!D59+'Sublette Value'!D59+'Teton Value'!D59+'Uinta Value'!D59+'Weston Value'!D59+'Washakie Value'!D59+'Goshen Value'!D59+'Platte Value'!D59)</f>
        <v>4384583</v>
      </c>
      <c r="E59" s="30">
        <f>SUM('Albany Value'!E59+'Big Horn Value'!E59+'Crook Value'!E59+'Converse Value'!E59+'Campbell Value'!E59+'Carbon Value'!E59+'Fremont Value'!E59+'Hot Springs Value'!E59+'Johnson Value'!E59+'Lincoln Value'!E59+'Laramie Value'!E59+'Natrona Value'!E59+'Niobrara Value'!E59+'Park Value'!E59+'Sheridan Value'!E59+'Sweetwater Value'!E59+'Sublette Value'!E59+'Teton Value'!E59+'Uinta Value'!E59+'Weston Value'!E59+'Washakie Value'!E59+'Goshen Value'!E59+'Platte Value'!E59)</f>
        <v>103411</v>
      </c>
      <c r="F59" s="30">
        <f>SUM('Albany Value'!F59+'Big Horn Value'!F59+'Crook Value'!F59+'Converse Value'!F59+'Campbell Value'!F59+'Carbon Value'!F59+'Fremont Value'!F59+'Hot Springs Value'!F59+'Johnson Value'!F59+'Lincoln Value'!F59+'Laramie Value'!F59+'Natrona Value'!F59+'Niobrara Value'!F59+'Park Value'!F59+'Sheridan Value'!F59+'Sweetwater Value'!F59+'Sublette Value'!F59+'Teton Value'!F59+'Uinta Value'!F59+'Weston Value'!F59+'Washakie Value'!F59+'Goshen Value'!F59+'Platte Value'!F59)</f>
        <v>504226</v>
      </c>
      <c r="G59" s="30">
        <f t="shared" si="2"/>
        <v>3485350</v>
      </c>
      <c r="H59" s="40">
        <f t="shared" si="3"/>
        <v>3.8759416309676924</v>
      </c>
      <c r="I59" s="41">
        <f t="shared" si="4"/>
        <v>0.11499976166490633</v>
      </c>
    </row>
    <row r="60" spans="1:9">
      <c r="A60" s="9">
        <v>805</v>
      </c>
      <c r="B60" s="9" t="s">
        <v>31</v>
      </c>
      <c r="C60" s="30">
        <f>SUM('Albany Value'!C60+'Big Horn Value'!C60+'Crook Value'!C60+'Converse Value'!C60+'Campbell Value'!C60+'Carbon Value'!C60+'Fremont Value'!C60+'Hot Springs Value'!C60+'Johnson Value'!C60+'Lincoln Value'!C60+'Laramie Value'!C60+'Natrona Value'!C60+'Niobrara Value'!C60+'Park Value'!C60+'Sheridan Value'!C60+'Sweetwater Value'!C60+'Sublette Value'!C60+'Teton Value'!C60+'Uinta Value'!C60+'Weston Value'!C60+'Washakie Value'!C60+'Goshen Value'!C60+'Platte Value'!C60)</f>
        <v>530041</v>
      </c>
      <c r="D60" s="30">
        <f>SUM('Albany Value'!D60+'Big Horn Value'!D60+'Crook Value'!D60+'Converse Value'!D60+'Campbell Value'!D60+'Carbon Value'!D60+'Fremont Value'!D60+'Hot Springs Value'!D60+'Johnson Value'!D60+'Lincoln Value'!D60+'Laramie Value'!D60+'Natrona Value'!D60+'Niobrara Value'!D60+'Park Value'!D60+'Sheridan Value'!D60+'Sweetwater Value'!D60+'Sublette Value'!D60+'Teton Value'!D60+'Uinta Value'!D60+'Weston Value'!D60+'Washakie Value'!D60+'Goshen Value'!D60+'Platte Value'!D60)</f>
        <v>462915</v>
      </c>
      <c r="E60" s="30">
        <f>SUM('Albany Value'!E60+'Big Horn Value'!E60+'Crook Value'!E60+'Converse Value'!E60+'Campbell Value'!E60+'Carbon Value'!E60+'Fremont Value'!E60+'Hot Springs Value'!E60+'Johnson Value'!E60+'Lincoln Value'!E60+'Laramie Value'!E60+'Natrona Value'!E60+'Niobrara Value'!E60+'Park Value'!E60+'Sheridan Value'!E60+'Sweetwater Value'!E60+'Sublette Value'!E60+'Teton Value'!E60+'Uinta Value'!E60+'Weston Value'!E60+'Washakie Value'!E60+'Goshen Value'!E60+'Platte Value'!E60)</f>
        <v>60955</v>
      </c>
      <c r="F60" s="30">
        <f>SUM('Albany Value'!F60+'Big Horn Value'!F60+'Crook Value'!F60+'Converse Value'!F60+'Campbell Value'!F60+'Carbon Value'!F60+'Fremont Value'!F60+'Hot Springs Value'!F60+'Johnson Value'!F60+'Lincoln Value'!F60+'Laramie Value'!F60+'Natrona Value'!F60+'Niobrara Value'!F60+'Park Value'!F60+'Sheridan Value'!F60+'Sweetwater Value'!F60+'Sublette Value'!F60+'Teton Value'!F60+'Uinta Value'!F60+'Weston Value'!F60+'Washakie Value'!F60+'Goshen Value'!F60+'Platte Value'!F60)</f>
        <v>53236</v>
      </c>
      <c r="G60" s="30">
        <f t="shared" si="2"/>
        <v>-67126</v>
      </c>
      <c r="H60" s="40">
        <f t="shared" si="3"/>
        <v>-0.12663440242802071</v>
      </c>
      <c r="I60" s="41">
        <f t="shared" si="4"/>
        <v>0.11500167417344437</v>
      </c>
    </row>
    <row r="61" spans="1:9">
      <c r="A61" s="9">
        <v>806</v>
      </c>
      <c r="B61" s="9" t="s">
        <v>32</v>
      </c>
      <c r="C61" s="30">
        <f>SUM('Albany Value'!C61+'Big Horn Value'!C61+'Crook Value'!C61+'Converse Value'!C61+'Campbell Value'!C61+'Carbon Value'!C61+'Fremont Value'!C61+'Hot Springs Value'!C61+'Johnson Value'!C61+'Lincoln Value'!C61+'Laramie Value'!C61+'Natrona Value'!C61+'Niobrara Value'!C61+'Park Value'!C61+'Sheridan Value'!C61+'Sweetwater Value'!C61+'Sublette Value'!C61+'Teton Value'!C61+'Uinta Value'!C61+'Weston Value'!C61+'Washakie Value'!C61+'Goshen Value'!C61+'Platte Value'!C61)</f>
        <v>358340</v>
      </c>
      <c r="D61" s="30">
        <f>SUM('Albany Value'!D61+'Big Horn Value'!D61+'Crook Value'!D61+'Converse Value'!D61+'Campbell Value'!D61+'Carbon Value'!D61+'Fremont Value'!D61+'Hot Springs Value'!D61+'Johnson Value'!D61+'Lincoln Value'!D61+'Laramie Value'!D61+'Natrona Value'!D61+'Niobrara Value'!D61+'Park Value'!D61+'Sheridan Value'!D61+'Sweetwater Value'!D61+'Sublette Value'!D61+'Teton Value'!D61+'Uinta Value'!D61+'Weston Value'!D61+'Washakie Value'!D61+'Goshen Value'!D61+'Platte Value'!D61)</f>
        <v>1606274</v>
      </c>
      <c r="E61" s="30">
        <f>SUM('Albany Value'!E61+'Big Horn Value'!E61+'Crook Value'!E61+'Converse Value'!E61+'Campbell Value'!E61+'Carbon Value'!E61+'Fremont Value'!E61+'Hot Springs Value'!E61+'Johnson Value'!E61+'Lincoln Value'!E61+'Laramie Value'!E61+'Natrona Value'!E61+'Niobrara Value'!E61+'Park Value'!E61+'Sheridan Value'!E61+'Sweetwater Value'!E61+'Sublette Value'!E61+'Teton Value'!E61+'Uinta Value'!E61+'Weston Value'!E61+'Washakie Value'!E61+'Goshen Value'!E61+'Platte Value'!E61)</f>
        <v>41208</v>
      </c>
      <c r="F61" s="30">
        <f>SUM('Albany Value'!F61+'Big Horn Value'!F61+'Crook Value'!F61+'Converse Value'!F61+'Campbell Value'!F61+'Carbon Value'!F61+'Fremont Value'!F61+'Hot Springs Value'!F61+'Johnson Value'!F61+'Lincoln Value'!F61+'Laramie Value'!F61+'Natrona Value'!F61+'Niobrara Value'!F61+'Park Value'!F61+'Sheridan Value'!F61+'Sweetwater Value'!F61+'Sublette Value'!F61+'Teton Value'!F61+'Uinta Value'!F61+'Weston Value'!F61+'Washakie Value'!F61+'Goshen Value'!F61+'Platte Value'!F61)</f>
        <v>184720</v>
      </c>
      <c r="G61" s="30">
        <f t="shared" si="2"/>
        <v>1247934</v>
      </c>
      <c r="H61" s="40">
        <f t="shared" si="3"/>
        <v>3.4826247330615416</v>
      </c>
      <c r="I61" s="41">
        <f t="shared" si="4"/>
        <v>0.11499905993622508</v>
      </c>
    </row>
    <row r="62" spans="1:9">
      <c r="A62" s="9">
        <v>807</v>
      </c>
      <c r="B62" s="9" t="s">
        <v>33</v>
      </c>
      <c r="C62" s="30">
        <f>SUM('Albany Value'!C62+'Big Horn Value'!C62+'Crook Value'!C62+'Converse Value'!C62+'Campbell Value'!C62+'Carbon Value'!C62+'Fremont Value'!C62+'Hot Springs Value'!C62+'Johnson Value'!C62+'Lincoln Value'!C62+'Laramie Value'!C62+'Natrona Value'!C62+'Niobrara Value'!C62+'Park Value'!C62+'Sheridan Value'!C62+'Sweetwater Value'!C62+'Sublette Value'!C62+'Teton Value'!C62+'Uinta Value'!C62+'Weston Value'!C62+'Washakie Value'!C62+'Goshen Value'!C62+'Platte Value'!C62)</f>
        <v>23403134</v>
      </c>
      <c r="D62" s="30">
        <f>SUM('Albany Value'!D62+'Big Horn Value'!D62+'Crook Value'!D62+'Converse Value'!D62+'Campbell Value'!D62+'Carbon Value'!D62+'Fremont Value'!D62+'Hot Springs Value'!D62+'Johnson Value'!D62+'Lincoln Value'!D62+'Laramie Value'!D62+'Natrona Value'!D62+'Niobrara Value'!D62+'Park Value'!D62+'Sheridan Value'!D62+'Sweetwater Value'!D62+'Sublette Value'!D62+'Teton Value'!D62+'Uinta Value'!D62+'Weston Value'!D62+'Washakie Value'!D62+'Goshen Value'!D62+'Platte Value'!D62)</f>
        <v>33476654.75</v>
      </c>
      <c r="E62" s="30">
        <f>SUM('Albany Value'!E62+'Big Horn Value'!E62+'Crook Value'!E62+'Converse Value'!E62+'Campbell Value'!E62+'Carbon Value'!E62+'Fremont Value'!E62+'Hot Springs Value'!E62+'Johnson Value'!E62+'Lincoln Value'!E62+'Laramie Value'!E62+'Natrona Value'!E62+'Niobrara Value'!E62+'Park Value'!E62+'Sheridan Value'!E62+'Sweetwater Value'!E62+'Sublette Value'!E62+'Teton Value'!E62+'Uinta Value'!E62+'Weston Value'!E62+'Washakie Value'!E62+'Goshen Value'!E62+'Platte Value'!E62)</f>
        <v>2691364</v>
      </c>
      <c r="F62" s="30">
        <f>SUM('Albany Value'!F62+'Big Horn Value'!F62+'Crook Value'!F62+'Converse Value'!F62+'Campbell Value'!F62+'Carbon Value'!F62+'Fremont Value'!F62+'Hot Springs Value'!F62+'Johnson Value'!F62+'Lincoln Value'!F62+'Laramie Value'!F62+'Natrona Value'!F62+'Niobrara Value'!F62+'Park Value'!F62+'Sheridan Value'!F62+'Sweetwater Value'!F62+'Sublette Value'!F62+'Teton Value'!F62+'Uinta Value'!F62+'Weston Value'!F62+'Washakie Value'!F62+'Goshen Value'!F62+'Platte Value'!F62)</f>
        <v>3849818</v>
      </c>
      <c r="G62" s="30">
        <f t="shared" si="2"/>
        <v>10073520.75</v>
      </c>
      <c r="H62" s="40">
        <f t="shared" si="3"/>
        <v>0.43043378747727923</v>
      </c>
      <c r="I62" s="41">
        <f t="shared" si="4"/>
        <v>0.11500008076523835</v>
      </c>
    </row>
    <row r="63" spans="1:9">
      <c r="A63" s="9">
        <v>808</v>
      </c>
      <c r="B63" s="9" t="s">
        <v>34</v>
      </c>
      <c r="C63" s="30">
        <f>SUM('Albany Value'!C63+'Big Horn Value'!C63+'Crook Value'!C63+'Converse Value'!C63+'Campbell Value'!C63+'Carbon Value'!C63+'Fremont Value'!C63+'Hot Springs Value'!C63+'Johnson Value'!C63+'Lincoln Value'!C63+'Laramie Value'!C63+'Natrona Value'!C63+'Niobrara Value'!C63+'Park Value'!C63+'Sheridan Value'!C63+'Sweetwater Value'!C63+'Sublette Value'!C63+'Teton Value'!C63+'Uinta Value'!C63+'Weston Value'!C63+'Washakie Value'!C63+'Goshen Value'!C63+'Platte Value'!C63)</f>
        <v>10496</v>
      </c>
      <c r="D63" s="30">
        <f>SUM('Albany Value'!D63+'Big Horn Value'!D63+'Crook Value'!D63+'Converse Value'!D63+'Campbell Value'!D63+'Carbon Value'!D63+'Fremont Value'!D63+'Hot Springs Value'!D63+'Johnson Value'!D63+'Lincoln Value'!D63+'Laramie Value'!D63+'Natrona Value'!D63+'Niobrara Value'!D63+'Park Value'!D63+'Sheridan Value'!D63+'Sweetwater Value'!D63+'Sublette Value'!D63+'Teton Value'!D63+'Uinta Value'!D63+'Weston Value'!D63+'Washakie Value'!D63+'Goshen Value'!D63+'Platte Value'!D63)</f>
        <v>523781</v>
      </c>
      <c r="E63" s="30">
        <f>SUM('Albany Value'!E63+'Big Horn Value'!E63+'Crook Value'!E63+'Converse Value'!E63+'Campbell Value'!E63+'Carbon Value'!E63+'Fremont Value'!E63+'Hot Springs Value'!E63+'Johnson Value'!E63+'Lincoln Value'!E63+'Laramie Value'!E63+'Natrona Value'!E63+'Niobrara Value'!E63+'Park Value'!E63+'Sheridan Value'!E63+'Sweetwater Value'!E63+'Sublette Value'!E63+'Teton Value'!E63+'Uinta Value'!E63+'Weston Value'!E63+'Washakie Value'!E63+'Goshen Value'!E63+'Platte Value'!E63)</f>
        <v>1207</v>
      </c>
      <c r="F63" s="30">
        <f>SUM('Albany Value'!F63+'Big Horn Value'!F63+'Crook Value'!F63+'Converse Value'!F63+'Campbell Value'!F63+'Carbon Value'!F63+'Fremont Value'!F63+'Hot Springs Value'!F63+'Johnson Value'!F63+'Lincoln Value'!F63+'Laramie Value'!F63+'Natrona Value'!F63+'Niobrara Value'!F63+'Park Value'!F63+'Sheridan Value'!F63+'Sweetwater Value'!F63+'Sublette Value'!F63+'Teton Value'!F63+'Uinta Value'!F63+'Weston Value'!F63+'Washakie Value'!F63+'Goshen Value'!F63+'Platte Value'!F63)</f>
        <v>60235</v>
      </c>
      <c r="G63" s="30">
        <f t="shared" si="2"/>
        <v>513285</v>
      </c>
      <c r="H63" s="40">
        <f t="shared" si="3"/>
        <v>48.904722452361227</v>
      </c>
      <c r="I63" s="41">
        <f t="shared" si="4"/>
        <v>0.11500035320105158</v>
      </c>
    </row>
    <row r="64" spans="1:9">
      <c r="A64" s="9">
        <v>809</v>
      </c>
      <c r="B64" s="9" t="s">
        <v>24</v>
      </c>
      <c r="C64" s="30">
        <f>SUM('Albany Value'!C64+'Big Horn Value'!C64+'Crook Value'!C64+'Converse Value'!C64+'Campbell Value'!C64+'Carbon Value'!C64+'Fremont Value'!C64+'Hot Springs Value'!C64+'Johnson Value'!C64+'Lincoln Value'!C64+'Laramie Value'!C64+'Natrona Value'!C64+'Niobrara Value'!C64+'Park Value'!C64+'Sheridan Value'!C64+'Sweetwater Value'!C64+'Sublette Value'!C64+'Teton Value'!C64+'Uinta Value'!C64+'Weston Value'!C64+'Washakie Value'!C64+'Goshen Value'!C64+'Platte Value'!C64)</f>
        <v>30871881</v>
      </c>
      <c r="D64" s="30">
        <f>SUM('Albany Value'!D64+'Big Horn Value'!D64+'Crook Value'!D64+'Converse Value'!D64+'Campbell Value'!D64+'Carbon Value'!D64+'Fremont Value'!D64+'Hot Springs Value'!D64+'Johnson Value'!D64+'Lincoln Value'!D64+'Laramie Value'!D64+'Natrona Value'!D64+'Niobrara Value'!D64+'Park Value'!D64+'Sheridan Value'!D64+'Sweetwater Value'!D64+'Sublette Value'!D64+'Teton Value'!D64+'Uinta Value'!D64+'Weston Value'!D64+'Washakie Value'!D64+'Goshen Value'!D64+'Platte Value'!D64)</f>
        <v>32976538</v>
      </c>
      <c r="E64" s="30">
        <f>SUM('Albany Value'!E64+'Big Horn Value'!E64+'Crook Value'!E64+'Converse Value'!E64+'Campbell Value'!E64+'Carbon Value'!E64+'Fremont Value'!E64+'Hot Springs Value'!E64+'Johnson Value'!E64+'Lincoln Value'!E64+'Laramie Value'!E64+'Natrona Value'!E64+'Niobrara Value'!E64+'Park Value'!E64+'Sheridan Value'!E64+'Sweetwater Value'!E64+'Sublette Value'!E64+'Teton Value'!E64+'Uinta Value'!E64+'Weston Value'!E64+'Washakie Value'!E64+'Goshen Value'!E64+'Platte Value'!E64)</f>
        <v>3550270</v>
      </c>
      <c r="F64" s="30">
        <f>SUM('Albany Value'!F64+'Big Horn Value'!F64+'Crook Value'!F64+'Converse Value'!F64+'Campbell Value'!F64+'Carbon Value'!F64+'Fremont Value'!F64+'Hot Springs Value'!F64+'Johnson Value'!F64+'Lincoln Value'!F64+'Laramie Value'!F64+'Natrona Value'!F64+'Niobrara Value'!F64+'Park Value'!F64+'Sheridan Value'!F64+'Sweetwater Value'!F64+'Sublette Value'!F64+'Teton Value'!F64+'Uinta Value'!F64+'Weston Value'!F64+'Washakie Value'!F64+'Goshen Value'!F64+'Platte Value'!F64)</f>
        <v>3792306</v>
      </c>
      <c r="G64" s="30">
        <f t="shared" si="2"/>
        <v>2104657</v>
      </c>
      <c r="H64" s="40">
        <f t="shared" si="3"/>
        <v>6.8173969867080464E-2</v>
      </c>
      <c r="I64" s="41">
        <f t="shared" si="4"/>
        <v>0.11500012524055739</v>
      </c>
    </row>
    <row r="65" spans="1:9">
      <c r="A65" s="9">
        <v>810</v>
      </c>
      <c r="B65" s="9" t="s">
        <v>35</v>
      </c>
      <c r="C65" s="30">
        <f>SUM('Albany Value'!C65+'Big Horn Value'!C65+'Crook Value'!C65+'Converse Value'!C65+'Campbell Value'!C65+'Carbon Value'!C65+'Fremont Value'!C65+'Hot Springs Value'!C65+'Johnson Value'!C65+'Lincoln Value'!C65+'Laramie Value'!C65+'Natrona Value'!C65+'Niobrara Value'!C65+'Park Value'!C65+'Sheridan Value'!C65+'Sweetwater Value'!C65+'Sublette Value'!C65+'Teton Value'!C65+'Uinta Value'!C65+'Weston Value'!C65+'Washakie Value'!C65+'Goshen Value'!C65+'Platte Value'!C65)</f>
        <v>49391318.100000001</v>
      </c>
      <c r="D65" s="30">
        <f>SUM('Albany Value'!D65+'Big Horn Value'!D65+'Crook Value'!D65+'Converse Value'!D65+'Campbell Value'!D65+'Carbon Value'!D65+'Fremont Value'!D65+'Hot Springs Value'!D65+'Johnson Value'!D65+'Lincoln Value'!D65+'Laramie Value'!D65+'Natrona Value'!D65+'Niobrara Value'!D65+'Park Value'!D65+'Sheridan Value'!D65+'Sweetwater Value'!D65+'Sublette Value'!D65+'Teton Value'!D65+'Uinta Value'!D65+'Weston Value'!D65+'Washakie Value'!D65+'Goshen Value'!D65+'Platte Value'!D65)</f>
        <v>41615426</v>
      </c>
      <c r="E65" s="30">
        <f>SUM('Albany Value'!E65+'Big Horn Value'!E65+'Crook Value'!E65+'Converse Value'!E65+'Campbell Value'!E65+'Carbon Value'!E65+'Fremont Value'!E65+'Hot Springs Value'!E65+'Johnson Value'!E65+'Lincoln Value'!E65+'Laramie Value'!E65+'Natrona Value'!E65+'Niobrara Value'!E65+'Park Value'!E65+'Sheridan Value'!E65+'Sweetwater Value'!E65+'Sublette Value'!E65+'Teton Value'!E65+'Uinta Value'!E65+'Weston Value'!E65+'Washakie Value'!E65+'Goshen Value'!E65+'Platte Value'!E65)</f>
        <v>5680001</v>
      </c>
      <c r="F65" s="30">
        <f>SUM('Albany Value'!F65+'Big Horn Value'!F65+'Crook Value'!F65+'Converse Value'!F65+'Campbell Value'!F65+'Carbon Value'!F65+'Fremont Value'!F65+'Hot Springs Value'!F65+'Johnson Value'!F65+'Lincoln Value'!F65+'Laramie Value'!F65+'Natrona Value'!F65+'Niobrara Value'!F65+'Park Value'!F65+'Sheridan Value'!F65+'Sweetwater Value'!F65+'Sublette Value'!F65+'Teton Value'!F65+'Uinta Value'!F65+'Weston Value'!F65+'Washakie Value'!F65+'Goshen Value'!F65+'Platte Value'!F65)</f>
        <v>4785775</v>
      </c>
      <c r="G65" s="30">
        <f t="shared" si="2"/>
        <v>-7775892.1000000015</v>
      </c>
      <c r="H65" s="40">
        <f t="shared" si="3"/>
        <v>-0.15743412721230154</v>
      </c>
      <c r="I65" s="41">
        <f t="shared" si="4"/>
        <v>0.11500002426984647</v>
      </c>
    </row>
    <row r="66" spans="1:9">
      <c r="A66" s="9">
        <v>811</v>
      </c>
      <c r="B66" s="9" t="s">
        <v>36</v>
      </c>
      <c r="C66" s="30">
        <f>SUM('Albany Value'!C66+'Big Horn Value'!C66+'Crook Value'!C66+'Converse Value'!C66+'Campbell Value'!C66+'Carbon Value'!C66+'Fremont Value'!C66+'Hot Springs Value'!C66+'Johnson Value'!C66+'Lincoln Value'!C66+'Laramie Value'!C66+'Natrona Value'!C66+'Niobrara Value'!C66+'Park Value'!C66+'Sheridan Value'!C66+'Sweetwater Value'!C66+'Sublette Value'!C66+'Teton Value'!C66+'Uinta Value'!C66+'Weston Value'!C66+'Washakie Value'!C66+'Goshen Value'!C66+'Platte Value'!C66)</f>
        <v>24299330</v>
      </c>
      <c r="D66" s="30">
        <f>SUM('Albany Value'!D66+'Big Horn Value'!D66+'Crook Value'!D66+'Converse Value'!D66+'Campbell Value'!D66+'Carbon Value'!D66+'Fremont Value'!D66+'Hot Springs Value'!D66+'Johnson Value'!D66+'Lincoln Value'!D66+'Laramie Value'!D66+'Natrona Value'!D66+'Niobrara Value'!D66+'Park Value'!D66+'Sheridan Value'!D66+'Sweetwater Value'!D66+'Sublette Value'!D66+'Teton Value'!D66+'Uinta Value'!D66+'Weston Value'!D66+'Washakie Value'!D66+'Goshen Value'!D66+'Platte Value'!D66)</f>
        <v>25519739</v>
      </c>
      <c r="E66" s="30">
        <f>SUM('Albany Value'!E66+'Big Horn Value'!E66+'Crook Value'!E66+'Converse Value'!E66+'Campbell Value'!E66+'Carbon Value'!E66+'Fremont Value'!E66+'Hot Springs Value'!E66+'Johnson Value'!E66+'Lincoln Value'!E66+'Laramie Value'!E66+'Natrona Value'!E66+'Niobrara Value'!E66+'Park Value'!E66+'Sheridan Value'!E66+'Sweetwater Value'!E66+'Sublette Value'!E66+'Teton Value'!E66+'Uinta Value'!E66+'Weston Value'!E66+'Washakie Value'!E66+'Goshen Value'!E66+'Platte Value'!E66)</f>
        <v>2794422</v>
      </c>
      <c r="F66" s="30">
        <f>SUM('Albany Value'!F66+'Big Horn Value'!F66+'Crook Value'!F66+'Converse Value'!F66+'Campbell Value'!F66+'Carbon Value'!F66+'Fremont Value'!F66+'Hot Springs Value'!F66+'Johnson Value'!F66+'Lincoln Value'!F66+'Laramie Value'!F66+'Natrona Value'!F66+'Niobrara Value'!F66+'Park Value'!F66+'Sheridan Value'!F66+'Sweetwater Value'!F66+'Sublette Value'!F66+'Teton Value'!F66+'Uinta Value'!F66+'Weston Value'!F66+'Washakie Value'!F66+'Goshen Value'!F66+'Platte Value'!F66)</f>
        <v>2934770</v>
      </c>
      <c r="G66" s="30">
        <f t="shared" si="2"/>
        <v>1220409</v>
      </c>
      <c r="H66" s="40">
        <f t="shared" si="3"/>
        <v>5.0224339774021187E-2</v>
      </c>
      <c r="I66" s="41">
        <f t="shared" si="4"/>
        <v>0.1150000005877803</v>
      </c>
    </row>
    <row r="67" spans="1:9">
      <c r="A67" s="9">
        <v>812</v>
      </c>
      <c r="B67" s="9" t="s">
        <v>37</v>
      </c>
      <c r="C67" s="30">
        <f>SUM('Albany Value'!C67+'Big Horn Value'!C67+'Crook Value'!C67+'Converse Value'!C67+'Campbell Value'!C67+'Carbon Value'!C67+'Fremont Value'!C67+'Hot Springs Value'!C67+'Johnson Value'!C67+'Lincoln Value'!C67+'Laramie Value'!C67+'Natrona Value'!C67+'Niobrara Value'!C67+'Park Value'!C67+'Sheridan Value'!C67+'Sweetwater Value'!C67+'Sublette Value'!C67+'Teton Value'!C67+'Uinta Value'!C67+'Weston Value'!C67+'Washakie Value'!C67+'Goshen Value'!C67+'Platte Value'!C67)</f>
        <v>295569828.75</v>
      </c>
      <c r="D67" s="30">
        <f>SUM('Albany Value'!D67+'Big Horn Value'!D67+'Crook Value'!D67+'Converse Value'!D67+'Campbell Value'!D67+'Carbon Value'!D67+'Fremont Value'!D67+'Hot Springs Value'!D67+'Johnson Value'!D67+'Lincoln Value'!D67+'Laramie Value'!D67+'Natrona Value'!D67+'Niobrara Value'!D67+'Park Value'!D67+'Sheridan Value'!D67+'Sweetwater Value'!D67+'Sublette Value'!D67+'Teton Value'!D67+'Uinta Value'!D67+'Weston Value'!D67+'Washakie Value'!D67+'Goshen Value'!D67+'Platte Value'!D67)</f>
        <v>314241928</v>
      </c>
      <c r="E67" s="30">
        <f>SUM('Albany Value'!E67+'Big Horn Value'!E67+'Crook Value'!E67+'Converse Value'!E67+'Campbell Value'!E67+'Carbon Value'!E67+'Fremont Value'!E67+'Hot Springs Value'!E67+'Johnson Value'!E67+'Lincoln Value'!E67+'Laramie Value'!E67+'Natrona Value'!E67+'Niobrara Value'!E67+'Park Value'!E67+'Sheridan Value'!E67+'Sweetwater Value'!E67+'Sublette Value'!E67+'Teton Value'!E67+'Uinta Value'!E67+'Weston Value'!E67+'Washakie Value'!E67+'Goshen Value'!E67+'Platte Value'!E67)</f>
        <v>33990527</v>
      </c>
      <c r="F67" s="30">
        <f>SUM('Albany Value'!F67+'Big Horn Value'!F67+'Crook Value'!F67+'Converse Value'!F67+'Campbell Value'!F67+'Carbon Value'!F67+'Fremont Value'!F67+'Hot Springs Value'!F67+'Johnson Value'!F67+'Lincoln Value'!F67+'Laramie Value'!F67+'Natrona Value'!F67+'Niobrara Value'!F67+'Park Value'!F67+'Sheridan Value'!F67+'Sweetwater Value'!F67+'Sublette Value'!F67+'Teton Value'!F67+'Uinta Value'!F67+'Weston Value'!F67+'Washakie Value'!F67+'Goshen Value'!F67+'Platte Value'!F67)</f>
        <v>36137826</v>
      </c>
      <c r="G67" s="30">
        <f t="shared" si="2"/>
        <v>18672099.25</v>
      </c>
      <c r="H67" s="40">
        <f t="shared" si="3"/>
        <v>6.3173454180336819E-2</v>
      </c>
      <c r="I67" s="41">
        <f t="shared" si="4"/>
        <v>0.11500001362007936</v>
      </c>
    </row>
    <row r="68" spans="1:9">
      <c r="A68" s="9">
        <v>813</v>
      </c>
      <c r="B68" s="9" t="s">
        <v>38</v>
      </c>
      <c r="C68" s="30">
        <f>SUM('Albany Value'!C68+'Big Horn Value'!C68+'Crook Value'!C68+'Converse Value'!C68+'Campbell Value'!C68+'Carbon Value'!C68+'Fremont Value'!C68+'Hot Springs Value'!C68+'Johnson Value'!C68+'Lincoln Value'!C68+'Laramie Value'!C68+'Natrona Value'!C68+'Niobrara Value'!C68+'Park Value'!C68+'Sheridan Value'!C68+'Sweetwater Value'!C68+'Sublette Value'!C68+'Teton Value'!C68+'Uinta Value'!C68+'Weston Value'!C68+'Washakie Value'!C68+'Goshen Value'!C68+'Platte Value'!C68)</f>
        <v>10379469</v>
      </c>
      <c r="D68" s="30">
        <f>SUM('Albany Value'!D68+'Big Horn Value'!D68+'Crook Value'!D68+'Converse Value'!D68+'Campbell Value'!D68+'Carbon Value'!D68+'Fremont Value'!D68+'Hot Springs Value'!D68+'Johnson Value'!D68+'Lincoln Value'!D68+'Laramie Value'!D68+'Natrona Value'!D68+'Niobrara Value'!D68+'Park Value'!D68+'Sheridan Value'!D68+'Sweetwater Value'!D68+'Sublette Value'!D68+'Teton Value'!D68+'Uinta Value'!D68+'Weston Value'!D68+'Washakie Value'!D68+'Goshen Value'!D68+'Platte Value'!D68)</f>
        <v>12388715</v>
      </c>
      <c r="E68" s="30">
        <f>SUM('Albany Value'!E68+'Big Horn Value'!E68+'Crook Value'!E68+'Converse Value'!E68+'Campbell Value'!E68+'Carbon Value'!E68+'Fremont Value'!E68+'Hot Springs Value'!E68+'Johnson Value'!E68+'Lincoln Value'!E68+'Laramie Value'!E68+'Natrona Value'!E68+'Niobrara Value'!E68+'Park Value'!E68+'Sheridan Value'!E68+'Sweetwater Value'!E68+'Sublette Value'!E68+'Teton Value'!E68+'Uinta Value'!E68+'Weston Value'!E68+'Washakie Value'!E68+'Goshen Value'!E68+'Platte Value'!E68)</f>
        <v>1193637</v>
      </c>
      <c r="F68" s="30">
        <f>SUM('Albany Value'!F68+'Big Horn Value'!F68+'Crook Value'!F68+'Converse Value'!F68+'Campbell Value'!F68+'Carbon Value'!F68+'Fremont Value'!F68+'Hot Springs Value'!F68+'Johnson Value'!F68+'Lincoln Value'!F68+'Laramie Value'!F68+'Natrona Value'!F68+'Niobrara Value'!F68+'Park Value'!F68+'Sheridan Value'!F68+'Sweetwater Value'!F68+'Sublette Value'!F68+'Teton Value'!F68+'Uinta Value'!F68+'Weston Value'!F68+'Washakie Value'!F68+'Goshen Value'!F68+'Platte Value'!F68)</f>
        <v>1424701</v>
      </c>
      <c r="G68" s="30">
        <f t="shared" si="2"/>
        <v>2009246</v>
      </c>
      <c r="H68" s="40">
        <f t="shared" si="3"/>
        <v>0.19357979017071347</v>
      </c>
      <c r="I68" s="41">
        <f t="shared" si="4"/>
        <v>0.11499990111968836</v>
      </c>
    </row>
    <row r="69" spans="1:9">
      <c r="A69" s="9">
        <v>814</v>
      </c>
      <c r="B69" s="9" t="s">
        <v>39</v>
      </c>
      <c r="C69" s="30">
        <f>SUM('Albany Value'!C69+'Big Horn Value'!C69+'Crook Value'!C69+'Converse Value'!C69+'Campbell Value'!C69+'Carbon Value'!C69+'Fremont Value'!C69+'Hot Springs Value'!C69+'Johnson Value'!C69+'Lincoln Value'!C69+'Laramie Value'!C69+'Natrona Value'!C69+'Niobrara Value'!C69+'Park Value'!C69+'Sheridan Value'!C69+'Sweetwater Value'!C69+'Sublette Value'!C69+'Teton Value'!C69+'Uinta Value'!C69+'Weston Value'!C69+'Washakie Value'!C69+'Goshen Value'!C69+'Platte Value'!C69)</f>
        <v>175118430</v>
      </c>
      <c r="D69" s="30">
        <f>SUM('Albany Value'!D69+'Big Horn Value'!D69+'Crook Value'!D69+'Converse Value'!D69+'Campbell Value'!D69+'Carbon Value'!D69+'Fremont Value'!D69+'Hot Springs Value'!D69+'Johnson Value'!D69+'Lincoln Value'!D69+'Laramie Value'!D69+'Natrona Value'!D69+'Niobrara Value'!D69+'Park Value'!D69+'Sheridan Value'!D69+'Sweetwater Value'!D69+'Sublette Value'!D69+'Teton Value'!D69+'Uinta Value'!D69+'Weston Value'!D69+'Washakie Value'!D69+'Goshen Value'!D69+'Platte Value'!D69)</f>
        <v>183597352</v>
      </c>
      <c r="E69" s="30">
        <f>SUM('Albany Value'!E69+'Big Horn Value'!E69+'Crook Value'!E69+'Converse Value'!E69+'Campbell Value'!E69+'Carbon Value'!E69+'Fremont Value'!E69+'Hot Springs Value'!E69+'Johnson Value'!E69+'Lincoln Value'!E69+'Laramie Value'!E69+'Natrona Value'!E69+'Niobrara Value'!E69+'Park Value'!E69+'Sheridan Value'!E69+'Sweetwater Value'!E69+'Sublette Value'!E69+'Teton Value'!E69+'Uinta Value'!E69+'Weston Value'!E69+'Washakie Value'!E69+'Goshen Value'!E69+'Platte Value'!E69)</f>
        <v>20138626</v>
      </c>
      <c r="F69" s="30">
        <f>SUM('Albany Value'!F69+'Big Horn Value'!F69+'Crook Value'!F69+'Converse Value'!F69+'Campbell Value'!F69+'Carbon Value'!F69+'Fremont Value'!F69+'Hot Springs Value'!F69+'Johnson Value'!F69+'Lincoln Value'!F69+'Laramie Value'!F69+'Natrona Value'!F69+'Niobrara Value'!F69+'Park Value'!F69+'Sheridan Value'!F69+'Sweetwater Value'!F69+'Sublette Value'!F69+'Teton Value'!F69+'Uinta Value'!F69+'Weston Value'!F69+'Washakie Value'!F69+'Goshen Value'!F69+'Platte Value'!F69)</f>
        <v>21113702</v>
      </c>
      <c r="G69" s="30">
        <f t="shared" si="2"/>
        <v>8478922</v>
      </c>
      <c r="H69" s="40">
        <f t="shared" si="3"/>
        <v>4.841819893770305E-2</v>
      </c>
      <c r="I69" s="41">
        <f t="shared" si="4"/>
        <v>0.11500003551249476</v>
      </c>
    </row>
    <row r="70" spans="1:9">
      <c r="A70" s="9">
        <v>815</v>
      </c>
      <c r="B70" s="9" t="s">
        <v>40</v>
      </c>
      <c r="C70" s="30">
        <f>SUM('Albany Value'!C70+'Big Horn Value'!C70+'Crook Value'!C70+'Converse Value'!C70+'Campbell Value'!C70+'Carbon Value'!C70+'Fremont Value'!C70+'Hot Springs Value'!C70+'Johnson Value'!C70+'Lincoln Value'!C70+'Laramie Value'!C70+'Natrona Value'!C70+'Niobrara Value'!C70+'Park Value'!C70+'Sheridan Value'!C70+'Sweetwater Value'!C70+'Sublette Value'!C70+'Teton Value'!C70+'Uinta Value'!C70+'Weston Value'!C70+'Washakie Value'!C70+'Goshen Value'!C70+'Platte Value'!C70)</f>
        <v>84531823</v>
      </c>
      <c r="D70" s="30">
        <f>SUM('Albany Value'!D70+'Big Horn Value'!D70+'Crook Value'!D70+'Converse Value'!D70+'Campbell Value'!D70+'Carbon Value'!D70+'Fremont Value'!D70+'Hot Springs Value'!D70+'Johnson Value'!D70+'Lincoln Value'!D70+'Laramie Value'!D70+'Natrona Value'!D70+'Niobrara Value'!D70+'Park Value'!D70+'Sheridan Value'!D70+'Sweetwater Value'!D70+'Sublette Value'!D70+'Teton Value'!D70+'Uinta Value'!D70+'Weston Value'!D70+'Washakie Value'!D70+'Goshen Value'!D70+'Platte Value'!D70)</f>
        <v>77627980</v>
      </c>
      <c r="E70" s="30">
        <f>SUM('Albany Value'!E70+'Big Horn Value'!E70+'Crook Value'!E70+'Converse Value'!E70+'Campbell Value'!E70+'Carbon Value'!E70+'Fremont Value'!E70+'Hot Springs Value'!E70+'Johnson Value'!E70+'Lincoln Value'!E70+'Laramie Value'!E70+'Natrona Value'!E70+'Niobrara Value'!E70+'Park Value'!E70+'Sheridan Value'!E70+'Sweetwater Value'!E70+'Sublette Value'!E70+'Teton Value'!E70+'Uinta Value'!E70+'Weston Value'!E70+'Washakie Value'!E70+'Goshen Value'!E70+'Platte Value'!E70)</f>
        <v>9721161</v>
      </c>
      <c r="F70" s="30">
        <f>SUM('Albany Value'!F70+'Big Horn Value'!F70+'Crook Value'!F70+'Converse Value'!F70+'Campbell Value'!F70+'Carbon Value'!F70+'Fremont Value'!F70+'Hot Springs Value'!F70+'Johnson Value'!F70+'Lincoln Value'!F70+'Laramie Value'!F70+'Natrona Value'!F70+'Niobrara Value'!F70+'Park Value'!F70+'Sheridan Value'!F70+'Sweetwater Value'!F70+'Sublette Value'!F70+'Teton Value'!F70+'Uinta Value'!F70+'Weston Value'!F70+'Washakie Value'!F70+'Goshen Value'!F70+'Platte Value'!F70)</f>
        <v>8927222</v>
      </c>
      <c r="G70" s="30">
        <f t="shared" si="2"/>
        <v>-6903843</v>
      </c>
      <c r="H70" s="40">
        <f t="shared" si="3"/>
        <v>-8.1671211905656071E-2</v>
      </c>
      <c r="I70" s="41">
        <f t="shared" si="4"/>
        <v>0.11500005539239846</v>
      </c>
    </row>
    <row r="71" spans="1:9">
      <c r="A71" s="9">
        <v>816</v>
      </c>
      <c r="B71" s="9" t="s">
        <v>41</v>
      </c>
      <c r="C71" s="30">
        <f>SUM('Albany Value'!C71+'Big Horn Value'!C71+'Crook Value'!C71+'Converse Value'!C71+'Campbell Value'!C71+'Carbon Value'!C71+'Fremont Value'!C71+'Hot Springs Value'!C71+'Johnson Value'!C71+'Lincoln Value'!C71+'Laramie Value'!C71+'Natrona Value'!C71+'Niobrara Value'!C71+'Park Value'!C71+'Sheridan Value'!C71+'Sweetwater Value'!C71+'Sublette Value'!C71+'Teton Value'!C71+'Uinta Value'!C71+'Weston Value'!C71+'Washakie Value'!C71+'Goshen Value'!C71+'Platte Value'!C71)</f>
        <v>1532896</v>
      </c>
      <c r="D71" s="30">
        <f>SUM('Albany Value'!D71+'Big Horn Value'!D71+'Crook Value'!D71+'Converse Value'!D71+'Campbell Value'!D71+'Carbon Value'!D71+'Fremont Value'!D71+'Hot Springs Value'!D71+'Johnson Value'!D71+'Lincoln Value'!D71+'Laramie Value'!D71+'Natrona Value'!D71+'Niobrara Value'!D71+'Park Value'!D71+'Sheridan Value'!D71+'Sweetwater Value'!D71+'Sublette Value'!D71+'Teton Value'!D71+'Uinta Value'!D71+'Weston Value'!D71+'Washakie Value'!D71+'Goshen Value'!D71+'Platte Value'!D71)</f>
        <v>29313318</v>
      </c>
      <c r="E71" s="30">
        <f>SUM('Albany Value'!E71+'Big Horn Value'!E71+'Crook Value'!E71+'Converse Value'!E71+'Campbell Value'!E71+'Carbon Value'!E71+'Fremont Value'!E71+'Hot Springs Value'!E71+'Johnson Value'!E71+'Lincoln Value'!E71+'Laramie Value'!E71+'Natrona Value'!E71+'Niobrara Value'!E71+'Park Value'!E71+'Sheridan Value'!E71+'Sweetwater Value'!E71+'Sublette Value'!E71+'Teton Value'!E71+'Uinta Value'!E71+'Weston Value'!E71+'Washakie Value'!E71+'Goshen Value'!E71+'Platte Value'!E71)</f>
        <v>176281</v>
      </c>
      <c r="F71" s="30">
        <f>SUM('Albany Value'!F71+'Big Horn Value'!F71+'Crook Value'!F71+'Converse Value'!F71+'Campbell Value'!F71+'Carbon Value'!F71+'Fremont Value'!F71+'Hot Springs Value'!F71+'Johnson Value'!F71+'Lincoln Value'!F71+'Laramie Value'!F71+'Natrona Value'!F71+'Niobrara Value'!F71+'Park Value'!F71+'Sheridan Value'!F71+'Sweetwater Value'!F71+'Sublette Value'!F71+'Teton Value'!F71+'Uinta Value'!F71+'Weston Value'!F71+'Washakie Value'!F71+'Goshen Value'!F71+'Platte Value'!F71)</f>
        <v>3371032</v>
      </c>
      <c r="G71" s="30">
        <f t="shared" si="2"/>
        <v>27780422</v>
      </c>
      <c r="H71" s="40">
        <f t="shared" si="3"/>
        <v>18.123059206607632</v>
      </c>
      <c r="I71" s="41">
        <f t="shared" si="4"/>
        <v>0.11500001466910023</v>
      </c>
    </row>
    <row r="72" spans="1:9">
      <c r="A72" s="9">
        <v>817</v>
      </c>
      <c r="B72" s="9" t="s">
        <v>42</v>
      </c>
      <c r="C72" s="30">
        <f>SUM('Albany Value'!C72+'Big Horn Value'!C72+'Crook Value'!C72+'Converse Value'!C72+'Campbell Value'!C72+'Carbon Value'!C72+'Fremont Value'!C72+'Hot Springs Value'!C72+'Johnson Value'!C72+'Lincoln Value'!C72+'Laramie Value'!C72+'Natrona Value'!C72+'Niobrara Value'!C72+'Park Value'!C72+'Sheridan Value'!C72+'Sweetwater Value'!C72+'Sublette Value'!C72+'Teton Value'!C72+'Uinta Value'!C72+'Weston Value'!C72+'Washakie Value'!C72+'Goshen Value'!C72+'Platte Value'!C72)</f>
        <v>5621437</v>
      </c>
      <c r="D72" s="30">
        <f>SUM('Albany Value'!D72+'Big Horn Value'!D72+'Crook Value'!D72+'Converse Value'!D72+'Campbell Value'!D72+'Carbon Value'!D72+'Fremont Value'!D72+'Hot Springs Value'!D72+'Johnson Value'!D72+'Lincoln Value'!D72+'Laramie Value'!D72+'Natrona Value'!D72+'Niobrara Value'!D72+'Park Value'!D72+'Sheridan Value'!D72+'Sweetwater Value'!D72+'Sublette Value'!D72+'Teton Value'!D72+'Uinta Value'!D72+'Weston Value'!D72+'Washakie Value'!D72+'Goshen Value'!D72+'Platte Value'!D72)</f>
        <v>8108839</v>
      </c>
      <c r="E72" s="30">
        <f>SUM('Albany Value'!E72+'Big Horn Value'!E72+'Crook Value'!E72+'Converse Value'!E72+'Campbell Value'!E72+'Carbon Value'!E72+'Fremont Value'!E72+'Hot Springs Value'!E72+'Johnson Value'!E72+'Lincoln Value'!E72+'Laramie Value'!E72+'Natrona Value'!E72+'Niobrara Value'!E72+'Park Value'!E72+'Sheridan Value'!E72+'Sweetwater Value'!E72+'Sublette Value'!E72+'Teton Value'!E72+'Uinta Value'!E72+'Weston Value'!E72+'Washakie Value'!E72+'Goshen Value'!E72+'Platte Value'!E72)</f>
        <v>646465</v>
      </c>
      <c r="F72" s="30">
        <f>SUM('Albany Value'!F72+'Big Horn Value'!F72+'Crook Value'!F72+'Converse Value'!F72+'Campbell Value'!F72+'Carbon Value'!F72+'Fremont Value'!F72+'Hot Springs Value'!F72+'Johnson Value'!F72+'Lincoln Value'!F72+'Laramie Value'!F72+'Natrona Value'!F72+'Niobrara Value'!F72+'Park Value'!F72+'Sheridan Value'!F72+'Sweetwater Value'!F72+'Sublette Value'!F72+'Teton Value'!F72+'Uinta Value'!F72+'Weston Value'!F72+'Washakie Value'!F72+'Goshen Value'!F72+'Platte Value'!F72)</f>
        <v>932521</v>
      </c>
      <c r="G72" s="30">
        <f t="shared" si="2"/>
        <v>2487402</v>
      </c>
      <c r="H72" s="40">
        <f t="shared" si="3"/>
        <v>0.44249263301184127</v>
      </c>
      <c r="I72" s="41">
        <f t="shared" si="4"/>
        <v>0.11500055679980821</v>
      </c>
    </row>
    <row r="73" spans="1:9">
      <c r="A73" s="9">
        <v>818</v>
      </c>
      <c r="B73" s="9" t="s">
        <v>43</v>
      </c>
      <c r="C73" s="30">
        <f>SUM('Albany Value'!C73+'Big Horn Value'!C73+'Crook Value'!C73+'Converse Value'!C73+'Campbell Value'!C73+'Carbon Value'!C73+'Fremont Value'!C73+'Hot Springs Value'!C73+'Johnson Value'!C73+'Lincoln Value'!C73+'Laramie Value'!C73+'Natrona Value'!C73+'Niobrara Value'!C73+'Park Value'!C73+'Sheridan Value'!C73+'Sweetwater Value'!C73+'Sublette Value'!C73+'Teton Value'!C73+'Uinta Value'!C73+'Weston Value'!C73+'Washakie Value'!C73+'Goshen Value'!C73+'Platte Value'!C73)</f>
        <v>123658195</v>
      </c>
      <c r="D73" s="30">
        <f>SUM('Albany Value'!D73+'Big Horn Value'!D73+'Crook Value'!D73+'Converse Value'!D73+'Campbell Value'!D73+'Carbon Value'!D73+'Fremont Value'!D73+'Hot Springs Value'!D73+'Johnson Value'!D73+'Lincoln Value'!D73+'Laramie Value'!D73+'Natrona Value'!D73+'Niobrara Value'!D73+'Park Value'!D73+'Sheridan Value'!D73+'Sweetwater Value'!D73+'Sublette Value'!D73+'Teton Value'!D73+'Uinta Value'!D73+'Weston Value'!D73+'Washakie Value'!D73+'Goshen Value'!D73+'Platte Value'!D73)</f>
        <v>124564986.98999999</v>
      </c>
      <c r="E73" s="30">
        <f>SUM('Albany Value'!E73+'Big Horn Value'!E73+'Crook Value'!E73+'Converse Value'!E73+'Campbell Value'!E73+'Carbon Value'!E73+'Fremont Value'!E73+'Hot Springs Value'!E73+'Johnson Value'!E73+'Lincoln Value'!E73+'Laramie Value'!E73+'Natrona Value'!E73+'Niobrara Value'!E73+'Park Value'!E73+'Sheridan Value'!E73+'Sweetwater Value'!E73+'Sublette Value'!E73+'Teton Value'!E73+'Uinta Value'!E73+'Weston Value'!E73+'Washakie Value'!E73+'Goshen Value'!E73+'Platte Value'!E73)</f>
        <v>13934198</v>
      </c>
      <c r="F73" s="30">
        <f>SUM('Albany Value'!F73+'Big Horn Value'!F73+'Crook Value'!F73+'Converse Value'!F73+'Campbell Value'!F73+'Carbon Value'!F73+'Fremont Value'!F73+'Hot Springs Value'!F73+'Johnson Value'!F73+'Lincoln Value'!F73+'Laramie Value'!F73+'Natrona Value'!F73+'Niobrara Value'!F73+'Park Value'!F73+'Sheridan Value'!F73+'Sweetwater Value'!F73+'Sublette Value'!F73+'Teton Value'!F73+'Uinta Value'!F73+'Weston Value'!F73+'Washakie Value'!F73+'Goshen Value'!F73+'Platte Value'!F73)</f>
        <v>14324979</v>
      </c>
      <c r="G73" s="30">
        <f t="shared" si="2"/>
        <v>906791.98999999464</v>
      </c>
      <c r="H73" s="40">
        <f t="shared" si="3"/>
        <v>2.8044742869306249E-2</v>
      </c>
      <c r="I73" s="41">
        <f t="shared" si="4"/>
        <v>0.11500004412275178</v>
      </c>
    </row>
    <row r="74" spans="1:9">
      <c r="A74" s="9">
        <v>819</v>
      </c>
      <c r="B74" s="9" t="s">
        <v>44</v>
      </c>
      <c r="C74" s="30">
        <f>SUM('Albany Value'!C74+'Big Horn Value'!C74+'Crook Value'!C74+'Converse Value'!C74+'Campbell Value'!C74+'Carbon Value'!C74+'Fremont Value'!C74+'Hot Springs Value'!C74+'Johnson Value'!C74+'Lincoln Value'!C74+'Laramie Value'!C74+'Natrona Value'!C74+'Niobrara Value'!C74+'Park Value'!C74+'Sheridan Value'!C74+'Sweetwater Value'!C74+'Sublette Value'!C74+'Teton Value'!C74+'Uinta Value'!C74+'Weston Value'!C74+'Washakie Value'!C74+'Goshen Value'!C74+'Platte Value'!C74)</f>
        <v>5033317</v>
      </c>
      <c r="D74" s="30">
        <f>SUM('Albany Value'!D74+'Big Horn Value'!D74+'Crook Value'!D74+'Converse Value'!D74+'Campbell Value'!D74+'Carbon Value'!D74+'Fremont Value'!D74+'Hot Springs Value'!D74+'Johnson Value'!D74+'Lincoln Value'!D74+'Laramie Value'!D74+'Natrona Value'!D74+'Niobrara Value'!D74+'Park Value'!D74+'Sheridan Value'!D74+'Sweetwater Value'!D74+'Sublette Value'!D74+'Teton Value'!D74+'Uinta Value'!D74+'Weston Value'!D74+'Washakie Value'!D74+'Goshen Value'!D74+'Platte Value'!D74)</f>
        <v>6358663</v>
      </c>
      <c r="E74" s="30">
        <f>SUM('Albany Value'!E74+'Big Horn Value'!E74+'Crook Value'!E74+'Converse Value'!E74+'Campbell Value'!E74+'Carbon Value'!E74+'Fremont Value'!E74+'Hot Springs Value'!E74+'Johnson Value'!E74+'Lincoln Value'!E74+'Laramie Value'!E74+'Natrona Value'!E74+'Niobrara Value'!E74+'Park Value'!E74+'Sheridan Value'!E74+'Sweetwater Value'!E74+'Sublette Value'!E74+'Teton Value'!E74+'Uinta Value'!E74+'Weston Value'!E74+'Washakie Value'!E74+'Goshen Value'!E74+'Platte Value'!E74)</f>
        <v>578830</v>
      </c>
      <c r="F74" s="30">
        <f>SUM('Albany Value'!F74+'Big Horn Value'!F74+'Crook Value'!F74+'Converse Value'!F74+'Campbell Value'!F74+'Carbon Value'!F74+'Fremont Value'!F74+'Hot Springs Value'!F74+'Johnson Value'!F74+'Lincoln Value'!F74+'Laramie Value'!F74+'Natrona Value'!F74+'Niobrara Value'!F74+'Park Value'!F74+'Sheridan Value'!F74+'Sweetwater Value'!F74+'Sublette Value'!F74+'Teton Value'!F74+'Uinta Value'!F74+'Weston Value'!F74+'Washakie Value'!F74+'Goshen Value'!F74+'Platte Value'!F74)</f>
        <v>731245</v>
      </c>
      <c r="G74" s="30">
        <f t="shared" si="2"/>
        <v>1325346</v>
      </c>
      <c r="H74" s="40">
        <f t="shared" si="3"/>
        <v>0.26331565399167278</v>
      </c>
      <c r="I74" s="41">
        <f t="shared" si="4"/>
        <v>0.11499980420412279</v>
      </c>
    </row>
    <row r="75" spans="1:9">
      <c r="A75" s="9">
        <v>820</v>
      </c>
      <c r="B75" s="9" t="s">
        <v>51</v>
      </c>
      <c r="C75" s="30">
        <f>SUM('Albany Value'!C75+'Big Horn Value'!C75+'Crook Value'!C75+'Converse Value'!C75+'Campbell Value'!C75+'Carbon Value'!C75+'Fremont Value'!C75+'Hot Springs Value'!C75+'Johnson Value'!C75+'Lincoln Value'!C75+'Laramie Value'!C75+'Natrona Value'!C75+'Niobrara Value'!C75+'Park Value'!C75+'Sheridan Value'!C75+'Sweetwater Value'!C75+'Sublette Value'!C75+'Teton Value'!C75+'Uinta Value'!C75+'Weston Value'!C75+'Washakie Value'!C75+'Goshen Value'!C75+'Platte Value'!C75)</f>
        <v>7774766</v>
      </c>
      <c r="D75" s="30">
        <f>SUM('Albany Value'!D75+'Big Horn Value'!D75+'Crook Value'!D75+'Converse Value'!D75+'Campbell Value'!D75+'Carbon Value'!D75+'Fremont Value'!D75+'Hot Springs Value'!D75+'Johnson Value'!D75+'Lincoln Value'!D75+'Laramie Value'!D75+'Natrona Value'!D75+'Niobrara Value'!D75+'Park Value'!D75+'Sheridan Value'!D75+'Sweetwater Value'!D75+'Sublette Value'!D75+'Teton Value'!D75+'Uinta Value'!D75+'Weston Value'!D75+'Washakie Value'!D75+'Goshen Value'!D75+'Platte Value'!D75)</f>
        <v>7789440</v>
      </c>
      <c r="E75" s="30">
        <f>SUM('Albany Value'!E75+'Big Horn Value'!E75+'Crook Value'!E75+'Converse Value'!E75+'Campbell Value'!E75+'Carbon Value'!E75+'Fremont Value'!E75+'Hot Springs Value'!E75+'Johnson Value'!E75+'Lincoln Value'!E75+'Laramie Value'!E75+'Natrona Value'!E75+'Niobrara Value'!E75+'Park Value'!E75+'Sheridan Value'!E75+'Sweetwater Value'!E75+'Sublette Value'!E75+'Teton Value'!E75+'Uinta Value'!E75+'Weston Value'!E75+'Washakie Value'!E75+'Goshen Value'!E75+'Platte Value'!E75)</f>
        <v>894100</v>
      </c>
      <c r="F75" s="30">
        <f>SUM('Albany Value'!F75+'Big Horn Value'!F75+'Crook Value'!F75+'Converse Value'!F75+'Campbell Value'!F75+'Carbon Value'!F75+'Fremont Value'!F75+'Hot Springs Value'!F75+'Johnson Value'!F75+'Lincoln Value'!F75+'Laramie Value'!F75+'Natrona Value'!F75+'Niobrara Value'!F75+'Park Value'!F75+'Sheridan Value'!F75+'Sweetwater Value'!F75+'Sublette Value'!F75+'Teton Value'!F75+'Uinta Value'!F75+'Weston Value'!F75+'Washakie Value'!F75+'Goshen Value'!F75+'Platte Value'!F75)</f>
        <v>895787</v>
      </c>
      <c r="G75" s="30">
        <f t="shared" si="2"/>
        <v>14674</v>
      </c>
      <c r="H75" s="40">
        <f t="shared" si="3"/>
        <v>1.8868135555307752E-3</v>
      </c>
      <c r="I75" s="41">
        <f t="shared" si="4"/>
        <v>0.11500017973050694</v>
      </c>
    </row>
    <row r="76" spans="1:9">
      <c r="A76" s="9">
        <v>821</v>
      </c>
      <c r="B76" s="9" t="s">
        <v>54</v>
      </c>
      <c r="C76" s="30">
        <f>SUM('Albany Value'!C76+'Big Horn Value'!C76+'Crook Value'!C76+'Converse Value'!C76+'Campbell Value'!C76+'Carbon Value'!C76+'Fremont Value'!C76+'Hot Springs Value'!C76+'Johnson Value'!C76+'Lincoln Value'!C76+'Laramie Value'!C76+'Natrona Value'!C76+'Niobrara Value'!C76+'Park Value'!C76+'Sheridan Value'!C76+'Sweetwater Value'!C76+'Sublette Value'!C76+'Teton Value'!C76+'Uinta Value'!C76+'Weston Value'!C76+'Washakie Value'!C76+'Goshen Value'!C76+'Platte Value'!C76)</f>
        <v>1446479</v>
      </c>
      <c r="D76" s="30">
        <f>SUM('Albany Value'!D76+'Big Horn Value'!D76+'Crook Value'!D76+'Converse Value'!D76+'Campbell Value'!D76+'Carbon Value'!D76+'Fremont Value'!D76+'Hot Springs Value'!D76+'Johnson Value'!D76+'Lincoln Value'!D76+'Laramie Value'!D76+'Natrona Value'!D76+'Niobrara Value'!D76+'Park Value'!D76+'Sheridan Value'!D76+'Sweetwater Value'!D76+'Sublette Value'!D76+'Teton Value'!D76+'Uinta Value'!D76+'Weston Value'!D76+'Washakie Value'!D76+'Goshen Value'!D76+'Platte Value'!D76)</f>
        <v>1856825</v>
      </c>
      <c r="E76" s="30">
        <f>SUM('Albany Value'!E76+'Big Horn Value'!E76+'Crook Value'!E76+'Converse Value'!E76+'Campbell Value'!E76+'Carbon Value'!E76+'Fremont Value'!E76+'Hot Springs Value'!E76+'Johnson Value'!E76+'Lincoln Value'!E76+'Laramie Value'!E76+'Natrona Value'!E76+'Niobrara Value'!E76+'Park Value'!E76+'Sheridan Value'!E76+'Sweetwater Value'!E76+'Sublette Value'!E76+'Teton Value'!E76+'Uinta Value'!E76+'Weston Value'!E76+'Washakie Value'!E76+'Goshen Value'!E76+'Platte Value'!E76)</f>
        <v>166344</v>
      </c>
      <c r="F76" s="30">
        <f>SUM('Albany Value'!F76+'Big Horn Value'!F76+'Crook Value'!F76+'Converse Value'!F76+'Campbell Value'!F76+'Carbon Value'!F76+'Fremont Value'!F76+'Hot Springs Value'!F76+'Johnson Value'!F76+'Lincoln Value'!F76+'Laramie Value'!F76+'Natrona Value'!F76+'Niobrara Value'!F76+'Park Value'!F76+'Sheridan Value'!F76+'Sweetwater Value'!F76+'Sublette Value'!F76+'Teton Value'!F76+'Uinta Value'!F76+'Weston Value'!F76+'Washakie Value'!F76+'Goshen Value'!F76+'Platte Value'!F76)</f>
        <v>213534</v>
      </c>
      <c r="G76" s="30">
        <f t="shared" si="2"/>
        <v>410346</v>
      </c>
      <c r="H76" s="40">
        <f t="shared" si="3"/>
        <v>0.28368922233443938</v>
      </c>
      <c r="I76" s="41">
        <f t="shared" si="4"/>
        <v>0.11499952876550025</v>
      </c>
    </row>
    <row r="77" spans="1:9">
      <c r="A77" s="9">
        <v>822</v>
      </c>
      <c r="B77" s="9" t="s">
        <v>22</v>
      </c>
      <c r="C77" s="30">
        <f>SUM('Albany Value'!C77+'Big Horn Value'!C77+'Crook Value'!C77+'Converse Value'!C77+'Campbell Value'!C77+'Carbon Value'!C77+'Fremont Value'!C77+'Hot Springs Value'!C77+'Johnson Value'!C77+'Lincoln Value'!C77+'Laramie Value'!C77+'Natrona Value'!C77+'Niobrara Value'!C77+'Park Value'!C77+'Sheridan Value'!C77+'Sweetwater Value'!C77+'Sublette Value'!C77+'Teton Value'!C77+'Uinta Value'!C77+'Weston Value'!C77+'Washakie Value'!C77+'Goshen Value'!C77+'Platte Value'!C77)</f>
        <v>9907082766</v>
      </c>
      <c r="D77" s="30">
        <f>SUM('Albany Value'!D77+'Big Horn Value'!D77+'Crook Value'!D77+'Converse Value'!D77+'Campbell Value'!D77+'Carbon Value'!D77+'Fremont Value'!D77+'Hot Springs Value'!D77+'Johnson Value'!D77+'Lincoln Value'!D77+'Laramie Value'!D77+'Natrona Value'!D77+'Niobrara Value'!D77+'Park Value'!D77+'Sheridan Value'!D77+'Sweetwater Value'!D77+'Sublette Value'!D77+'Teton Value'!D77+'Uinta Value'!D77+'Weston Value'!D77+'Washakie Value'!D77+'Goshen Value'!D77+'Platte Value'!D77)</f>
        <v>9269611094.0100002</v>
      </c>
      <c r="E77" s="30">
        <f>SUM('Albany Value'!E77+'Big Horn Value'!E77+'Crook Value'!E77+'Converse Value'!E77+'Campbell Value'!E77+'Carbon Value'!E77+'Fremont Value'!E77+'Hot Springs Value'!E77+'Johnson Value'!E77+'Lincoln Value'!E77+'Laramie Value'!E77+'Natrona Value'!E77+'Niobrara Value'!E77+'Park Value'!E77+'Sheridan Value'!E77+'Sweetwater Value'!E77+'Sublette Value'!E77+'Teton Value'!E77+'Uinta Value'!E77+'Weston Value'!E77+'Washakie Value'!E77+'Goshen Value'!E77+'Platte Value'!E77)</f>
        <v>1139314558</v>
      </c>
      <c r="F77" s="30">
        <f>SUM('Albany Value'!F77+'Big Horn Value'!F77+'Crook Value'!F77+'Converse Value'!F77+'Campbell Value'!F77+'Carbon Value'!F77+'Fremont Value'!F77+'Hot Springs Value'!F77+'Johnson Value'!F77+'Lincoln Value'!F77+'Laramie Value'!F77+'Natrona Value'!F77+'Niobrara Value'!F77+'Park Value'!F77+'Sheridan Value'!F77+'Sweetwater Value'!F77+'Sublette Value'!F77+'Teton Value'!F77+'Uinta Value'!F77+'Weston Value'!F77+'Washakie Value'!F77+'Goshen Value'!F77+'Platte Value'!F77)</f>
        <v>1065926349</v>
      </c>
      <c r="G77" s="30">
        <f t="shared" si="2"/>
        <v>-637471671.98999977</v>
      </c>
      <c r="H77" s="40">
        <f t="shared" si="3"/>
        <v>-6.4414352019541155E-2</v>
      </c>
      <c r="I77" s="41">
        <f t="shared" si="4"/>
        <v>0.1149914854236764</v>
      </c>
    </row>
    <row r="78" spans="1:9">
      <c r="A78" s="9">
        <v>823</v>
      </c>
      <c r="B78" s="9" t="s">
        <v>21</v>
      </c>
      <c r="C78" s="30">
        <f>SUM('Albany Value'!C78+'Big Horn Value'!C78+'Crook Value'!C78+'Converse Value'!C78+'Campbell Value'!C78+'Carbon Value'!C78+'Fremont Value'!C78+'Hot Springs Value'!C78+'Johnson Value'!C78+'Lincoln Value'!C78+'Laramie Value'!C78+'Natrona Value'!C78+'Niobrara Value'!C78+'Park Value'!C78+'Sheridan Value'!C78+'Sweetwater Value'!C78+'Sublette Value'!C78+'Teton Value'!C78+'Uinta Value'!C78+'Weston Value'!C78+'Washakie Value'!C78+'Goshen Value'!C78+'Platte Value'!C78)</f>
        <v>3434159330</v>
      </c>
      <c r="D78" s="30">
        <f>SUM('Albany Value'!D78+'Big Horn Value'!D78+'Crook Value'!D78+'Converse Value'!D78+'Campbell Value'!D78+'Carbon Value'!D78+'Fremont Value'!D78+'Hot Springs Value'!D78+'Johnson Value'!D78+'Lincoln Value'!D78+'Laramie Value'!D78+'Natrona Value'!D78+'Niobrara Value'!D78+'Park Value'!D78+'Sheridan Value'!D78+'Sweetwater Value'!D78+'Sublette Value'!D78+'Teton Value'!D78+'Uinta Value'!D78+'Weston Value'!D78+'Washakie Value'!D78+'Goshen Value'!D78+'Platte Value'!D78)</f>
        <v>2422102671</v>
      </c>
      <c r="E78" s="30">
        <f>SUM('Albany Value'!E78+'Big Horn Value'!E78+'Crook Value'!E78+'Converse Value'!E78+'Campbell Value'!E78+'Carbon Value'!E78+'Fremont Value'!E78+'Hot Springs Value'!E78+'Johnson Value'!E78+'Lincoln Value'!E78+'Laramie Value'!E78+'Natrona Value'!E78+'Niobrara Value'!E78+'Park Value'!E78+'Sheridan Value'!E78+'Sweetwater Value'!E78+'Sublette Value'!E78+'Teton Value'!E78+'Uinta Value'!E78+'Weston Value'!E78+'Washakie Value'!E78+'Goshen Value'!E78+'Platte Value'!E78)</f>
        <v>394928330</v>
      </c>
      <c r="F78" s="30">
        <f>SUM('Albany Value'!F78+'Big Horn Value'!F78+'Crook Value'!F78+'Converse Value'!F78+'Campbell Value'!F78+'Carbon Value'!F78+'Fremont Value'!F78+'Hot Springs Value'!F78+'Johnson Value'!F78+'Lincoln Value'!F78+'Laramie Value'!F78+'Natrona Value'!F78+'Niobrara Value'!F78+'Park Value'!F78+'Sheridan Value'!F78+'Sweetwater Value'!F78+'Sublette Value'!F78+'Teton Value'!F78+'Uinta Value'!F78+'Weston Value'!F78+'Washakie Value'!F78+'Goshen Value'!F78+'Platte Value'!F78)</f>
        <v>270413234</v>
      </c>
      <c r="G78" s="30">
        <f t="shared" si="2"/>
        <v>-1012056659</v>
      </c>
      <c r="H78" s="40">
        <f t="shared" si="3"/>
        <v>-0.31528529746144063</v>
      </c>
      <c r="I78" s="41">
        <f t="shared" si="4"/>
        <v>0.11164400140327495</v>
      </c>
    </row>
    <row r="79" spans="1:9">
      <c r="A79" s="9">
        <v>824</v>
      </c>
      <c r="B79" s="9" t="s">
        <v>45</v>
      </c>
      <c r="C79" s="30">
        <f>SUM('Albany Value'!C79+'Big Horn Value'!C79+'Crook Value'!C79+'Converse Value'!C79+'Campbell Value'!C79+'Carbon Value'!C79+'Fremont Value'!C79+'Hot Springs Value'!C79+'Johnson Value'!C79+'Lincoln Value'!C79+'Laramie Value'!C79+'Natrona Value'!C79+'Niobrara Value'!C79+'Park Value'!C79+'Sheridan Value'!C79+'Sweetwater Value'!C79+'Sublette Value'!C79+'Teton Value'!C79+'Uinta Value'!C79+'Weston Value'!C79+'Washakie Value'!C79+'Goshen Value'!C79+'Platte Value'!C79)</f>
        <v>103283387</v>
      </c>
      <c r="D79" s="30">
        <f>SUM('Albany Value'!D79+'Big Horn Value'!D79+'Crook Value'!D79+'Converse Value'!D79+'Campbell Value'!D79+'Carbon Value'!D79+'Fremont Value'!D79+'Hot Springs Value'!D79+'Johnson Value'!D79+'Lincoln Value'!D79+'Laramie Value'!D79+'Natrona Value'!D79+'Niobrara Value'!D79+'Park Value'!D79+'Sheridan Value'!D79+'Sweetwater Value'!D79+'Sublette Value'!D79+'Teton Value'!D79+'Uinta Value'!D79+'Weston Value'!D79+'Washakie Value'!D79+'Goshen Value'!D79+'Platte Value'!D79)</f>
        <v>83335327</v>
      </c>
      <c r="E79" s="30">
        <f>SUM('Albany Value'!E79+'Big Horn Value'!E79+'Crook Value'!E79+'Converse Value'!E79+'Campbell Value'!E79+'Carbon Value'!E79+'Fremont Value'!E79+'Hot Springs Value'!E79+'Johnson Value'!E79+'Lincoln Value'!E79+'Laramie Value'!E79+'Natrona Value'!E79+'Niobrara Value'!E79+'Park Value'!E79+'Sheridan Value'!E79+'Sweetwater Value'!E79+'Sublette Value'!E79+'Teton Value'!E79+'Uinta Value'!E79+'Weston Value'!E79+'Washakie Value'!E79+'Goshen Value'!E79+'Platte Value'!E79)</f>
        <v>11877590</v>
      </c>
      <c r="F79" s="30">
        <f>SUM('Albany Value'!F79+'Big Horn Value'!F79+'Crook Value'!F79+'Converse Value'!F79+'Campbell Value'!F79+'Carbon Value'!F79+'Fremont Value'!F79+'Hot Springs Value'!F79+'Johnson Value'!F79+'Lincoln Value'!F79+'Laramie Value'!F79+'Natrona Value'!F79+'Niobrara Value'!F79+'Park Value'!F79+'Sheridan Value'!F79+'Sweetwater Value'!F79+'Sublette Value'!F79+'Teton Value'!F79+'Uinta Value'!F79+'Weston Value'!F79+'Washakie Value'!F79+'Goshen Value'!F79+'Platte Value'!F79)</f>
        <v>9583560</v>
      </c>
      <c r="G79" s="30">
        <f t="shared" si="2"/>
        <v>-19948060</v>
      </c>
      <c r="H79" s="40">
        <f t="shared" si="3"/>
        <v>-0.19313934897567608</v>
      </c>
      <c r="I79" s="41">
        <f t="shared" si="4"/>
        <v>0.11499996874074785</v>
      </c>
    </row>
    <row r="80" spans="1:9">
      <c r="A80" s="9">
        <v>825</v>
      </c>
      <c r="B80" s="9" t="s">
        <v>46</v>
      </c>
      <c r="C80" s="30">
        <f>SUM('Albany Value'!C80+'Big Horn Value'!C80+'Crook Value'!C80+'Converse Value'!C80+'Campbell Value'!C80+'Carbon Value'!C80+'Fremont Value'!C80+'Hot Springs Value'!C80+'Johnson Value'!C80+'Lincoln Value'!C80+'Laramie Value'!C80+'Natrona Value'!C80+'Niobrara Value'!C80+'Park Value'!C80+'Sheridan Value'!C80+'Sweetwater Value'!C80+'Sublette Value'!C80+'Teton Value'!C80+'Uinta Value'!C80+'Weston Value'!C80+'Washakie Value'!C80+'Goshen Value'!C80+'Platte Value'!C80)</f>
        <v>1196720412</v>
      </c>
      <c r="D80" s="30">
        <f>SUM('Albany Value'!D80+'Big Horn Value'!D80+'Crook Value'!D80+'Converse Value'!D80+'Campbell Value'!D80+'Carbon Value'!D80+'Fremont Value'!D80+'Hot Springs Value'!D80+'Johnson Value'!D80+'Lincoln Value'!D80+'Laramie Value'!D80+'Natrona Value'!D80+'Niobrara Value'!D80+'Park Value'!D80+'Sheridan Value'!D80+'Sweetwater Value'!D80+'Sublette Value'!D80+'Teton Value'!D80+'Uinta Value'!D80+'Weston Value'!D80+'Washakie Value'!D80+'Goshen Value'!D80+'Platte Value'!D80)</f>
        <v>1250783382</v>
      </c>
      <c r="E80" s="30">
        <f>SUM('Albany Value'!E80+'Big Horn Value'!E80+'Crook Value'!E80+'Converse Value'!E80+'Campbell Value'!E80+'Carbon Value'!E80+'Fremont Value'!E80+'Hot Springs Value'!E80+'Johnson Value'!E80+'Lincoln Value'!E80+'Laramie Value'!E80+'Natrona Value'!E80+'Niobrara Value'!E80+'Park Value'!E80+'Sheridan Value'!E80+'Sweetwater Value'!E80+'Sublette Value'!E80+'Teton Value'!E80+'Uinta Value'!E80+'Weston Value'!E80+'Washakie Value'!E80+'Goshen Value'!E80+'Platte Value'!E80)</f>
        <v>137618758</v>
      </c>
      <c r="F80" s="30">
        <f>SUM('Albany Value'!F80+'Big Horn Value'!F80+'Crook Value'!F80+'Converse Value'!F80+'Campbell Value'!F80+'Carbon Value'!F80+'Fremont Value'!F80+'Hot Springs Value'!F80+'Johnson Value'!F80+'Lincoln Value'!F80+'Laramie Value'!F80+'Natrona Value'!F80+'Niobrara Value'!F80+'Park Value'!F80+'Sheridan Value'!F80+'Sweetwater Value'!F80+'Sublette Value'!F80+'Teton Value'!F80+'Uinta Value'!F80+'Weston Value'!F80+'Washakie Value'!F80+'Goshen Value'!F80+'Platte Value'!F80)</f>
        <v>143077130</v>
      </c>
      <c r="G80" s="30">
        <f t="shared" si="2"/>
        <v>54062970</v>
      </c>
      <c r="H80" s="40">
        <f t="shared" si="3"/>
        <v>3.9662994197346313E-2</v>
      </c>
      <c r="I80" s="41">
        <f t="shared" si="4"/>
        <v>0.1143900151369296</v>
      </c>
    </row>
    <row r="81" spans="1:9">
      <c r="A81" s="9">
        <v>826</v>
      </c>
      <c r="B81" s="9" t="s">
        <v>47</v>
      </c>
      <c r="C81" s="30">
        <f>SUM('Albany Value'!C81+'Big Horn Value'!C81+'Crook Value'!C81+'Converse Value'!C81+'Campbell Value'!C81+'Carbon Value'!C81+'Fremont Value'!C81+'Hot Springs Value'!C81+'Johnson Value'!C81+'Lincoln Value'!C81+'Laramie Value'!C81+'Natrona Value'!C81+'Niobrara Value'!C81+'Park Value'!C81+'Sheridan Value'!C81+'Sweetwater Value'!C81+'Sublette Value'!C81+'Teton Value'!C81+'Uinta Value'!C81+'Weston Value'!C81+'Washakie Value'!C81+'Goshen Value'!C81+'Platte Value'!C81)</f>
        <v>2168337125.5</v>
      </c>
      <c r="D81" s="30">
        <f>SUM('Albany Value'!D81+'Big Horn Value'!D81+'Crook Value'!D81+'Converse Value'!D81+'Campbell Value'!D81+'Carbon Value'!D81+'Fremont Value'!D81+'Hot Springs Value'!D81+'Johnson Value'!D81+'Lincoln Value'!D81+'Laramie Value'!D81+'Natrona Value'!D81+'Niobrara Value'!D81+'Park Value'!D81+'Sheridan Value'!D81+'Sweetwater Value'!D81+'Sublette Value'!D81+'Teton Value'!D81+'Uinta Value'!D81+'Weston Value'!D81+'Washakie Value'!D81+'Goshen Value'!D81+'Platte Value'!D81)</f>
        <v>2136690382.5</v>
      </c>
      <c r="E81" s="30">
        <f>SUM('Albany Value'!E81+'Big Horn Value'!E81+'Crook Value'!E81+'Converse Value'!E81+'Campbell Value'!E81+'Carbon Value'!E81+'Fremont Value'!E81+'Hot Springs Value'!E81+'Johnson Value'!E81+'Lincoln Value'!E81+'Laramie Value'!E81+'Natrona Value'!E81+'Niobrara Value'!E81+'Park Value'!E81+'Sheridan Value'!E81+'Sweetwater Value'!E81+'Sublette Value'!E81+'Teton Value'!E81+'Uinta Value'!E81+'Weston Value'!E81+'Washakie Value'!E81+'Goshen Value'!E81+'Platte Value'!E81)</f>
        <v>249333540</v>
      </c>
      <c r="F81" s="30">
        <f>SUM('Albany Value'!F81+'Big Horn Value'!F81+'Crook Value'!F81+'Converse Value'!F81+'Campbell Value'!F81+'Carbon Value'!F81+'Fremont Value'!F81+'Hot Springs Value'!F81+'Johnson Value'!F81+'Lincoln Value'!F81+'Laramie Value'!F81+'Natrona Value'!F81+'Niobrara Value'!F81+'Park Value'!F81+'Sheridan Value'!F81+'Sweetwater Value'!F81+'Sublette Value'!F81+'Teton Value'!F81+'Uinta Value'!F81+'Weston Value'!F81+'Washakie Value'!F81+'Goshen Value'!F81+'Platte Value'!F81)</f>
        <v>245585827</v>
      </c>
      <c r="G81" s="30">
        <f t="shared" si="2"/>
        <v>-31646743</v>
      </c>
      <c r="H81" s="40">
        <f t="shared" si="3"/>
        <v>-1.5030922033193006E-2</v>
      </c>
      <c r="I81" s="41">
        <f t="shared" si="4"/>
        <v>0.11493748884321568</v>
      </c>
    </row>
    <row r="82" spans="1:9">
      <c r="A82" s="9">
        <v>827</v>
      </c>
      <c r="B82" s="9" t="s">
        <v>48</v>
      </c>
      <c r="C82" s="30">
        <f>SUM('Albany Value'!C82+'Big Horn Value'!C82+'Crook Value'!C82+'Converse Value'!C82+'Campbell Value'!C82+'Carbon Value'!C82+'Fremont Value'!C82+'Hot Springs Value'!C82+'Johnson Value'!C82+'Lincoln Value'!C82+'Laramie Value'!C82+'Natrona Value'!C82+'Niobrara Value'!C82+'Park Value'!C82+'Sheridan Value'!C82+'Sweetwater Value'!C82+'Sublette Value'!C82+'Teton Value'!C82+'Uinta Value'!C82+'Weston Value'!C82+'Washakie Value'!C82+'Goshen Value'!C82+'Platte Value'!C82)</f>
        <v>770860474</v>
      </c>
      <c r="D82" s="30">
        <f>SUM('Albany Value'!D82+'Big Horn Value'!D82+'Crook Value'!D82+'Converse Value'!D82+'Campbell Value'!D82+'Carbon Value'!D82+'Fremont Value'!D82+'Hot Springs Value'!D82+'Johnson Value'!D82+'Lincoln Value'!D82+'Laramie Value'!D82+'Natrona Value'!D82+'Niobrara Value'!D82+'Park Value'!D82+'Sheridan Value'!D82+'Sweetwater Value'!D82+'Sublette Value'!D82+'Teton Value'!D82+'Uinta Value'!D82+'Weston Value'!D82+'Washakie Value'!D82+'Goshen Value'!D82+'Platte Value'!D82)</f>
        <v>817658483</v>
      </c>
      <c r="E82" s="30">
        <f>SUM('Albany Value'!E82+'Big Horn Value'!E82+'Crook Value'!E82+'Converse Value'!E82+'Campbell Value'!E82+'Carbon Value'!E82+'Fremont Value'!E82+'Hot Springs Value'!E82+'Johnson Value'!E82+'Lincoln Value'!E82+'Laramie Value'!E82+'Natrona Value'!E82+'Niobrara Value'!E82+'Park Value'!E82+'Sheridan Value'!E82+'Sweetwater Value'!E82+'Sublette Value'!E82+'Teton Value'!E82+'Uinta Value'!E82+'Weston Value'!E82+'Washakie Value'!E82+'Goshen Value'!E82+'Platte Value'!E82)</f>
        <v>88648960</v>
      </c>
      <c r="F82" s="30">
        <f>SUM('Albany Value'!F82+'Big Horn Value'!F82+'Crook Value'!F82+'Converse Value'!F82+'Campbell Value'!F82+'Carbon Value'!F82+'Fremont Value'!F82+'Hot Springs Value'!F82+'Johnson Value'!F82+'Lincoln Value'!F82+'Laramie Value'!F82+'Natrona Value'!F82+'Niobrara Value'!F82+'Park Value'!F82+'Sheridan Value'!F82+'Sweetwater Value'!F82+'Sublette Value'!F82+'Teton Value'!F82+'Uinta Value'!F82+'Weston Value'!F82+'Washakie Value'!F82+'Goshen Value'!F82+'Platte Value'!F82)</f>
        <v>94030727</v>
      </c>
      <c r="G82" s="30">
        <f t="shared" si="2"/>
        <v>46798009</v>
      </c>
      <c r="H82" s="40">
        <f t="shared" si="3"/>
        <v>6.0708743791241249E-2</v>
      </c>
      <c r="I82" s="41">
        <f t="shared" si="4"/>
        <v>0.11500000177947153</v>
      </c>
    </row>
    <row r="83" spans="1:9">
      <c r="A83" s="9">
        <v>828</v>
      </c>
      <c r="B83" s="9" t="s">
        <v>49</v>
      </c>
      <c r="C83" s="30">
        <f>SUM('Albany Value'!C83+'Big Horn Value'!C83+'Crook Value'!C83+'Converse Value'!C83+'Campbell Value'!C83+'Carbon Value'!C83+'Fremont Value'!C83+'Hot Springs Value'!C83+'Johnson Value'!C83+'Lincoln Value'!C83+'Laramie Value'!C83+'Natrona Value'!C83+'Niobrara Value'!C83+'Park Value'!C83+'Sheridan Value'!C83+'Sweetwater Value'!C83+'Sublette Value'!C83+'Teton Value'!C83+'Uinta Value'!C83+'Weston Value'!C83+'Washakie Value'!C83+'Goshen Value'!C83+'Platte Value'!C83)</f>
        <v>264076169</v>
      </c>
      <c r="D83" s="30">
        <f>SUM('Albany Value'!D83+'Big Horn Value'!D83+'Crook Value'!D83+'Converse Value'!D83+'Campbell Value'!D83+'Carbon Value'!D83+'Fremont Value'!D83+'Hot Springs Value'!D83+'Johnson Value'!D83+'Lincoln Value'!D83+'Laramie Value'!D83+'Natrona Value'!D83+'Niobrara Value'!D83+'Park Value'!D83+'Sheridan Value'!D83+'Sweetwater Value'!D83+'Sublette Value'!D83+'Teton Value'!D83+'Uinta Value'!D83+'Weston Value'!D83+'Washakie Value'!D83+'Goshen Value'!D83+'Platte Value'!D83)</f>
        <v>296795171</v>
      </c>
      <c r="E83" s="30">
        <f>SUM('Albany Value'!E83+'Big Horn Value'!E83+'Crook Value'!E83+'Converse Value'!E83+'Campbell Value'!E83+'Carbon Value'!E83+'Fremont Value'!E83+'Hot Springs Value'!E83+'Johnson Value'!E83+'Lincoln Value'!E83+'Laramie Value'!E83+'Natrona Value'!E83+'Niobrara Value'!E83+'Park Value'!E83+'Sheridan Value'!E83+'Sweetwater Value'!E83+'Sublette Value'!E83+'Teton Value'!E83+'Uinta Value'!E83+'Weston Value'!E83+'Washakie Value'!E83+'Goshen Value'!E83+'Platte Value'!E83)</f>
        <v>30368764</v>
      </c>
      <c r="F83" s="30">
        <f>SUM('Albany Value'!F83+'Big Horn Value'!F83+'Crook Value'!F83+'Converse Value'!F83+'Campbell Value'!F83+'Carbon Value'!F83+'Fremont Value'!F83+'Hot Springs Value'!F83+'Johnson Value'!F83+'Lincoln Value'!F83+'Laramie Value'!F83+'Natrona Value'!F83+'Niobrara Value'!F83+'Park Value'!F83+'Sheridan Value'!F83+'Sweetwater Value'!F83+'Sublette Value'!F83+'Teton Value'!F83+'Uinta Value'!F83+'Weston Value'!F83+'Washakie Value'!F83+'Goshen Value'!F83+'Platte Value'!F83)</f>
        <v>34131439</v>
      </c>
      <c r="G83" s="30">
        <f t="shared" si="2"/>
        <v>32719002</v>
      </c>
      <c r="H83" s="40">
        <f t="shared" si="3"/>
        <v>0.12389951069460703</v>
      </c>
      <c r="I83" s="41">
        <f t="shared" si="4"/>
        <v>0.11499998091276223</v>
      </c>
    </row>
    <row r="84" spans="1:9">
      <c r="A84" s="9">
        <v>829</v>
      </c>
      <c r="B84" s="9" t="s">
        <v>50</v>
      </c>
      <c r="C84" s="30">
        <f>SUM('Albany Value'!C84+'Big Horn Value'!C84+'Crook Value'!C84+'Converse Value'!C84+'Campbell Value'!C84+'Carbon Value'!C84+'Fremont Value'!C84+'Hot Springs Value'!C84+'Johnson Value'!C84+'Lincoln Value'!C84+'Laramie Value'!C84+'Natrona Value'!C84+'Niobrara Value'!C84+'Park Value'!C84+'Sheridan Value'!C84+'Sweetwater Value'!C84+'Sublette Value'!C84+'Teton Value'!C84+'Uinta Value'!C84+'Weston Value'!C84+'Washakie Value'!C84+'Goshen Value'!C84+'Platte Value'!C84)</f>
        <v>142707332.90000001</v>
      </c>
      <c r="D84" s="30">
        <f>SUM('Albany Value'!D84+'Big Horn Value'!D84+'Crook Value'!D84+'Converse Value'!D84+'Campbell Value'!D84+'Carbon Value'!D84+'Fremont Value'!D84+'Hot Springs Value'!D84+'Johnson Value'!D84+'Lincoln Value'!D84+'Laramie Value'!D84+'Natrona Value'!D84+'Niobrara Value'!D84+'Park Value'!D84+'Sheridan Value'!D84+'Sweetwater Value'!D84+'Sublette Value'!D84+'Teton Value'!D84+'Uinta Value'!D84+'Weston Value'!D84+'Washakie Value'!D84+'Goshen Value'!D84+'Platte Value'!D84)</f>
        <v>0</v>
      </c>
      <c r="E84" s="30">
        <f>SUM('Albany Value'!E84+'Big Horn Value'!E84+'Crook Value'!E84+'Converse Value'!E84+'Campbell Value'!E84+'Carbon Value'!E84+'Fremont Value'!E84+'Hot Springs Value'!E84+'Johnson Value'!E84+'Lincoln Value'!E84+'Laramie Value'!E84+'Natrona Value'!E84+'Niobrara Value'!E84+'Park Value'!E84+'Sheridan Value'!E84+'Sweetwater Value'!E84+'Sublette Value'!E84+'Teton Value'!E84+'Uinta Value'!E84+'Weston Value'!E84+'Washakie Value'!E84+'Goshen Value'!E84+'Platte Value'!E84)</f>
        <v>16411343</v>
      </c>
      <c r="F84" s="30">
        <f>SUM('Albany Value'!F84+'Big Horn Value'!F84+'Crook Value'!F84+'Converse Value'!F84+'Campbell Value'!F84+'Carbon Value'!F84+'Fremont Value'!F84+'Hot Springs Value'!F84+'Johnson Value'!F84+'Lincoln Value'!F84+'Laramie Value'!F84+'Natrona Value'!F84+'Niobrara Value'!F84+'Park Value'!F84+'Sheridan Value'!F84+'Sweetwater Value'!F84+'Sublette Value'!F84+'Teton Value'!F84+'Uinta Value'!F84+'Weston Value'!F84+'Washakie Value'!F84+'Goshen Value'!F84+'Platte Value'!F84)</f>
        <v>0</v>
      </c>
      <c r="G84" s="30">
        <f t="shared" si="2"/>
        <v>-142707332.90000001</v>
      </c>
      <c r="H84" s="40">
        <f t="shared" si="3"/>
        <v>-1</v>
      </c>
      <c r="I84" s="41" t="str">
        <f t="shared" si="4"/>
        <v>N/A</v>
      </c>
    </row>
    <row r="85" spans="1:9">
      <c r="A85" s="9">
        <v>830</v>
      </c>
      <c r="B85" s="9" t="s">
        <v>25</v>
      </c>
      <c r="C85" s="30">
        <f>SUM('Albany Value'!C85+'Big Horn Value'!C85+'Crook Value'!C85+'Converse Value'!C85+'Campbell Value'!C85+'Carbon Value'!C85+'Fremont Value'!C85+'Hot Springs Value'!C85+'Johnson Value'!C85+'Lincoln Value'!C85+'Laramie Value'!C85+'Natrona Value'!C85+'Niobrara Value'!C85+'Park Value'!C85+'Sheridan Value'!C85+'Sweetwater Value'!C85+'Sublette Value'!C85+'Teton Value'!C85+'Uinta Value'!C85+'Weston Value'!C85+'Washakie Value'!C85+'Goshen Value'!C85+'Platte Value'!C85)</f>
        <v>48873866</v>
      </c>
      <c r="D85" s="30">
        <f>SUM('Albany Value'!D85+'Big Horn Value'!D85+'Crook Value'!D85+'Converse Value'!D85+'Campbell Value'!D85+'Carbon Value'!D85+'Fremont Value'!D85+'Hot Springs Value'!D85+'Johnson Value'!D85+'Lincoln Value'!D85+'Laramie Value'!D85+'Natrona Value'!D85+'Niobrara Value'!D85+'Park Value'!D85+'Sheridan Value'!D85+'Sweetwater Value'!D85+'Sublette Value'!D85+'Teton Value'!D85+'Uinta Value'!D85+'Weston Value'!D85+'Washakie Value'!D85+'Goshen Value'!D85+'Platte Value'!D85)</f>
        <v>49754790</v>
      </c>
      <c r="E85" s="30">
        <f>SUM('Albany Value'!E85+'Big Horn Value'!E85+'Crook Value'!E85+'Converse Value'!E85+'Campbell Value'!E85+'Carbon Value'!E85+'Fremont Value'!E85+'Hot Springs Value'!E85+'Johnson Value'!E85+'Lincoln Value'!E85+'Laramie Value'!E85+'Natrona Value'!E85+'Niobrara Value'!E85+'Park Value'!E85+'Sheridan Value'!E85+'Sweetwater Value'!E85+'Sublette Value'!E85+'Teton Value'!E85+'Uinta Value'!E85+'Weston Value'!E85+'Washakie Value'!E85+'Goshen Value'!E85+'Platte Value'!E85)</f>
        <v>5620523</v>
      </c>
      <c r="F85" s="30">
        <f>SUM('Albany Value'!F85+'Big Horn Value'!F85+'Crook Value'!F85+'Converse Value'!F85+'Campbell Value'!F85+'Carbon Value'!F85+'Fremont Value'!F85+'Hot Springs Value'!F85+'Johnson Value'!F85+'Lincoln Value'!F85+'Laramie Value'!F85+'Natrona Value'!F85+'Niobrara Value'!F85+'Park Value'!F85+'Sheridan Value'!F85+'Sweetwater Value'!F85+'Sublette Value'!F85+'Teton Value'!F85+'Uinta Value'!F85+'Weston Value'!F85+'Washakie Value'!F85+'Goshen Value'!F85+'Platte Value'!F85)</f>
        <v>5721829</v>
      </c>
      <c r="G85" s="30">
        <f t="shared" si="2"/>
        <v>880924</v>
      </c>
      <c r="H85" s="40">
        <f t="shared" si="3"/>
        <v>1.8024301297228096E-2</v>
      </c>
      <c r="I85" s="41">
        <f t="shared" si="4"/>
        <v>0.11500056577467214</v>
      </c>
    </row>
    <row r="86" spans="1:9">
      <c r="A86" s="14">
        <v>831</v>
      </c>
      <c r="B86" s="14" t="s">
        <v>52</v>
      </c>
      <c r="C86" s="31">
        <f>SUM('Albany Value'!C86+'Big Horn Value'!C86+'Crook Value'!C86+'Converse Value'!C86+'Campbell Value'!C86+'Carbon Value'!C86+'Fremont Value'!C86+'Hot Springs Value'!C86+'Johnson Value'!C86+'Lincoln Value'!C86+'Laramie Value'!C86+'Natrona Value'!C86+'Niobrara Value'!C86+'Park Value'!C86+'Sheridan Value'!C86+'Sweetwater Value'!C86+'Sublette Value'!C86+'Teton Value'!C86+'Uinta Value'!C86+'Weston Value'!C86+'Washakie Value'!C86+'Goshen Value'!C86+'Platte Value'!C86)</f>
        <v>1571235667</v>
      </c>
      <c r="D86" s="31">
        <f>SUM('Albany Value'!D86+'Big Horn Value'!D86+'Crook Value'!D86+'Converse Value'!D86+'Campbell Value'!D86+'Carbon Value'!D86+'Fremont Value'!D86+'Hot Springs Value'!D86+'Johnson Value'!D86+'Lincoln Value'!D86+'Laramie Value'!D86+'Natrona Value'!D86+'Niobrara Value'!D86+'Park Value'!D86+'Sheridan Value'!D86+'Sweetwater Value'!D86+'Sublette Value'!D86+'Teton Value'!D86+'Uinta Value'!D86+'Weston Value'!D86+'Washakie Value'!D86+'Goshen Value'!D86+'Platte Value'!D86)</f>
        <v>1548950306</v>
      </c>
      <c r="E86" s="31">
        <f>SUM('Albany Value'!E86+'Big Horn Value'!E86+'Crook Value'!E86+'Converse Value'!E86+'Campbell Value'!E86+'Carbon Value'!E86+'Fremont Value'!E86+'Hot Springs Value'!E86+'Johnson Value'!E86+'Lincoln Value'!E86+'Laramie Value'!E86+'Natrona Value'!E86+'Niobrara Value'!E86+'Park Value'!E86+'Sheridan Value'!E86+'Sweetwater Value'!E86+'Sublette Value'!E86+'Teton Value'!E86+'Uinta Value'!E86+'Weston Value'!E86+'Washakie Value'!E86+'Goshen Value'!E86+'Platte Value'!E86)</f>
        <v>180369431.73799998</v>
      </c>
      <c r="F86" s="31">
        <f>SUM('Albany Value'!F86+'Big Horn Value'!F86+'Crook Value'!F86+'Converse Value'!F86+'Campbell Value'!F86+'Carbon Value'!F86+'Fremont Value'!F86+'Hot Springs Value'!F86+'Johnson Value'!F86+'Lincoln Value'!F86+'Laramie Value'!F86+'Natrona Value'!F86+'Niobrara Value'!F86+'Park Value'!F86+'Sheridan Value'!F86+'Sweetwater Value'!F86+'Sublette Value'!F86+'Teton Value'!F86+'Uinta Value'!F86+'Weston Value'!F86+'Washakie Value'!F86+'Goshen Value'!F86+'Platte Value'!F86)</f>
        <v>163425387.079</v>
      </c>
      <c r="G86" s="31">
        <f t="shared" si="2"/>
        <v>-22285361</v>
      </c>
      <c r="H86" s="43">
        <f t="shared" si="3"/>
        <v>-9.3940777523834895E-2</v>
      </c>
      <c r="I86" s="44">
        <f t="shared" si="4"/>
        <v>0.1055071853796451</v>
      </c>
    </row>
    <row r="87" spans="1:9">
      <c r="A87" s="8" t="s">
        <v>19</v>
      </c>
      <c r="B87" s="8" t="s">
        <v>26</v>
      </c>
      <c r="C87" s="425">
        <f>SUM(C56:C85)</f>
        <v>18980111799.25</v>
      </c>
      <c r="D87" s="16">
        <f>SUM(D56:D85)</f>
        <v>17356778867.25</v>
      </c>
      <c r="E87" s="425">
        <f>SUM(E56:E85)</f>
        <v>2182071481</v>
      </c>
      <c r="F87" s="425">
        <f>SUM(F56:F85)</f>
        <v>1986925601</v>
      </c>
      <c r="G87" s="16">
        <f>SUM(G56:G86)</f>
        <v>-1645618293</v>
      </c>
      <c r="H87" s="20">
        <f t="shared" si="3"/>
        <v>-8.9431479078113663E-2</v>
      </c>
      <c r="I87" s="26">
        <f t="shared" si="4"/>
        <v>0.11447548051378773</v>
      </c>
    </row>
  </sheetData>
  <mergeCells count="1">
    <mergeCell ref="A1:I1"/>
  </mergeCells>
  <phoneticPr fontId="2" type="noConversion"/>
  <pageMargins left="0.75" right="0.75" top="1" bottom="1" header="0.5" footer="0.5"/>
  <pageSetup scale="67" fitToHeight="3" orientation="landscape" r:id="rId1"/>
  <headerFooter alignWithMargins="0">
    <oddFooter>&amp;C&amp;A&amp;RPage &amp;P of &amp;N</oddFooter>
  </headerFooter>
  <rowBreaks count="1" manualBreakCount="1">
    <brk id="5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B312"/>
  <sheetViews>
    <sheetView zoomScale="85" zoomScaleNormal="85" workbookViewId="0">
      <pane xSplit="1" ySplit="9" topLeftCell="B10" activePane="bottomRight" state="frozen"/>
      <selection activeCell="I34" sqref="I34"/>
      <selection pane="topRight" activeCell="I34" sqref="I34"/>
      <selection pane="bottomLeft" activeCell="I34" sqref="I34"/>
      <selection pane="bottomRight" activeCell="I34" sqref="I34"/>
    </sheetView>
  </sheetViews>
  <sheetFormatPr defaultColWidth="9.7109375" defaultRowHeight="18.75" customHeight="1"/>
  <cols>
    <col min="1" max="1" width="15.42578125" style="86" customWidth="1"/>
    <col min="2" max="2" width="14.7109375" style="86" customWidth="1"/>
    <col min="3" max="3" width="18" style="86" bestFit="1" customWidth="1"/>
    <col min="4" max="4" width="12.28515625" style="86" customWidth="1"/>
    <col min="5" max="5" width="16.28515625" style="86" customWidth="1"/>
    <col min="6" max="9" width="18" style="86" customWidth="1"/>
    <col min="10" max="10" width="1.7109375" style="86" customWidth="1"/>
    <col min="11" max="11" width="21.42578125" style="86" customWidth="1"/>
    <col min="12" max="12" width="20.28515625" style="86" customWidth="1"/>
    <col min="13" max="13" width="16.28515625" style="86" customWidth="1"/>
    <col min="14" max="14" width="23.28515625" style="86" customWidth="1"/>
    <col min="15" max="15" width="1.7109375" style="86" customWidth="1"/>
    <col min="16" max="18" width="18" style="86" customWidth="1"/>
    <col min="19" max="19" width="23.28515625" style="86" customWidth="1"/>
    <col min="20" max="20" width="1.7109375" style="86" customWidth="1"/>
    <col min="21" max="28" width="18" style="86" customWidth="1"/>
    <col min="29" max="29" width="14.7109375" style="86" customWidth="1"/>
    <col min="30" max="40" width="18" style="86" customWidth="1"/>
    <col min="41" max="41" width="15.7109375" style="86" customWidth="1"/>
    <col min="42" max="42" width="20.5703125" style="86" customWidth="1"/>
    <col min="43" max="43" width="18.28515625" style="86" customWidth="1"/>
    <col min="44" max="44" width="16.5703125" style="86" customWidth="1"/>
    <col min="45" max="45" width="17.5703125" style="86" customWidth="1"/>
    <col min="46" max="47" width="18" style="86" customWidth="1"/>
    <col min="48" max="48" width="18.42578125" style="86" customWidth="1"/>
    <col min="49" max="50" width="17.140625" style="86" customWidth="1"/>
    <col min="51" max="51" width="19.5703125" style="86" customWidth="1"/>
    <col min="52" max="52" width="27" style="86" customWidth="1"/>
    <col min="53" max="53" width="1.5703125" style="86" customWidth="1"/>
    <col min="54" max="54" width="20.28515625" style="86" customWidth="1"/>
    <col min="55" max="55" width="1.28515625" style="86" customWidth="1"/>
    <col min="56" max="56" width="14.7109375" style="86" customWidth="1"/>
    <col min="57" max="57" width="17.7109375" style="86" customWidth="1"/>
    <col min="58" max="58" width="16.28515625" style="86" customWidth="1"/>
    <col min="59" max="59" width="18.5703125" style="86" customWidth="1"/>
    <col min="60" max="60" width="18" style="86" customWidth="1"/>
    <col min="61" max="61" width="18.42578125" style="86" bestFit="1" customWidth="1"/>
    <col min="62" max="62" width="19" style="86" bestFit="1" customWidth="1"/>
    <col min="63" max="63" width="18" style="86" customWidth="1"/>
    <col min="64" max="67" width="16.28515625" style="86" customWidth="1"/>
    <col min="68" max="68" width="17.85546875" style="86" customWidth="1"/>
    <col min="69" max="69" width="19.7109375" style="86" customWidth="1"/>
    <col min="70" max="70" width="1.7109375" style="86" customWidth="1"/>
    <col min="71" max="71" width="20.28515625" style="86" customWidth="1"/>
    <col min="72" max="72" width="22" style="86" customWidth="1"/>
    <col min="73" max="73" width="20.28515625" style="86" customWidth="1"/>
    <col min="74" max="74" width="18" style="86" customWidth="1"/>
    <col min="75" max="75" width="20.28515625" style="86" bestFit="1" customWidth="1"/>
    <col min="76" max="76" width="22" style="86" customWidth="1"/>
    <col min="77" max="77" width="1.7109375" customWidth="1"/>
    <col min="78" max="79" width="22" style="86" customWidth="1"/>
    <col min="80" max="80" width="18.28515625" style="86" customWidth="1"/>
    <col min="81" max="82" width="9.7109375" style="86"/>
    <col min="83" max="83" width="12.7109375" style="86" customWidth="1"/>
    <col min="84" max="16384" width="9.7109375" style="86"/>
  </cols>
  <sheetData>
    <row r="1" spans="1:80" ht="18.75" customHeight="1">
      <c r="A1" s="257">
        <v>2017</v>
      </c>
      <c r="B1" s="220" t="s">
        <v>271</v>
      </c>
      <c r="C1" s="219"/>
      <c r="D1" s="219"/>
      <c r="E1" s="219"/>
      <c r="F1" s="219"/>
      <c r="G1" s="219"/>
      <c r="H1" s="219"/>
      <c r="I1" s="219"/>
      <c r="J1" s="219"/>
      <c r="K1" s="220" t="s">
        <v>271</v>
      </c>
      <c r="L1" s="219"/>
      <c r="M1" s="219"/>
      <c r="N1" s="219"/>
      <c r="P1" s="220"/>
      <c r="Q1" s="219"/>
      <c r="R1" s="220" t="s">
        <v>271</v>
      </c>
      <c r="S1" s="219"/>
      <c r="T1" s="219"/>
      <c r="U1" s="220"/>
      <c r="V1" s="219"/>
      <c r="W1" s="219"/>
      <c r="X1" s="219"/>
      <c r="Y1" s="219"/>
      <c r="Z1" s="220" t="s">
        <v>271</v>
      </c>
      <c r="AA1" s="219"/>
      <c r="AB1" s="219"/>
      <c r="AD1" s="220"/>
      <c r="AE1" s="219"/>
      <c r="AF1" s="219"/>
      <c r="AG1" s="220" t="s">
        <v>271</v>
      </c>
      <c r="AH1" s="219"/>
      <c r="AI1" s="219"/>
      <c r="AJ1" s="219"/>
      <c r="AL1" s="219"/>
      <c r="AM1" s="220"/>
      <c r="AN1" s="220" t="s">
        <v>271</v>
      </c>
      <c r="AO1" s="220"/>
      <c r="AP1" s="219"/>
      <c r="AQ1" s="219"/>
      <c r="AR1" s="219"/>
      <c r="AT1" s="219"/>
      <c r="AU1" s="220" t="s">
        <v>271</v>
      </c>
      <c r="AV1" s="220"/>
      <c r="AW1" s="219"/>
      <c r="AX1" s="219"/>
      <c r="AY1" s="219"/>
      <c r="AZ1" s="219"/>
      <c r="BA1" s="219"/>
      <c r="BB1" s="219"/>
      <c r="BD1" s="220" t="s">
        <v>523</v>
      </c>
      <c r="BE1" s="219"/>
      <c r="BF1" s="219"/>
      <c r="BH1" s="219"/>
      <c r="BI1" s="219"/>
      <c r="BJ1" s="220" t="s">
        <v>523</v>
      </c>
      <c r="BM1" s="220"/>
      <c r="BN1" s="220"/>
      <c r="BO1" s="219"/>
      <c r="BP1" s="219"/>
      <c r="BQ1" s="219"/>
      <c r="BS1" s="220" t="s">
        <v>527</v>
      </c>
      <c r="BT1" s="219"/>
      <c r="BU1" s="219"/>
      <c r="BV1" s="219"/>
      <c r="BW1" s="219"/>
      <c r="BX1" s="219"/>
      <c r="BY1" s="86"/>
      <c r="BZ1" s="219"/>
      <c r="CA1" s="219"/>
      <c r="CB1" s="219"/>
    </row>
    <row r="2" spans="1:80" ht="18.75" customHeight="1">
      <c r="A2" s="219"/>
      <c r="B2" s="220" t="str">
        <f>"VALUATIONS FOR "&amp;INDEX($A1,FALSE)</f>
        <v>VALUATIONS FOR 2017</v>
      </c>
      <c r="C2" s="219"/>
      <c r="D2" s="219"/>
      <c r="E2" s="219"/>
      <c r="F2" s="219"/>
      <c r="G2" s="219"/>
      <c r="H2" s="219"/>
      <c r="I2" s="219"/>
      <c r="J2" s="219"/>
      <c r="K2" s="220" t="str">
        <f>"VALUATIONS FOR "&amp;INDEX($A1,FALSE)</f>
        <v>VALUATIONS FOR 2017</v>
      </c>
      <c r="L2" s="219"/>
      <c r="M2" s="219"/>
      <c r="N2" s="219"/>
      <c r="P2" s="220"/>
      <c r="Q2" s="219"/>
      <c r="R2" s="220" t="str">
        <f>"VALUATIONS FOR "&amp;INDEX($A1,FALSE)</f>
        <v>VALUATIONS FOR 2017</v>
      </c>
      <c r="S2" s="219"/>
      <c r="T2" s="219"/>
      <c r="U2" s="220"/>
      <c r="V2" s="219"/>
      <c r="W2" s="220"/>
      <c r="X2" s="220"/>
      <c r="Y2" s="220"/>
      <c r="Z2" s="220" t="str">
        <f>"VALUATIONS FOR "&amp;INDEX($A1,FALSE)</f>
        <v>VALUATIONS FOR 2017</v>
      </c>
      <c r="AA2" s="219"/>
      <c r="AB2" s="219"/>
      <c r="AC2" s="219"/>
      <c r="AD2" s="219"/>
      <c r="AE2" s="219"/>
      <c r="AF2" s="219"/>
      <c r="AG2" s="220" t="str">
        <f>"VALUATIONS FOR "&amp;INDEX($A1,FALSE)</f>
        <v>VALUATIONS FOR 2017</v>
      </c>
      <c r="AH2" s="219"/>
      <c r="AI2" s="220"/>
      <c r="AJ2" s="220"/>
      <c r="AL2" s="220"/>
      <c r="AM2" s="219"/>
      <c r="AN2" s="220" t="str">
        <f>"VALUATIONS FOR "&amp;INDEX($A1,FALSE)</f>
        <v>VALUATIONS FOR 2017</v>
      </c>
      <c r="AO2" s="219"/>
      <c r="AP2" s="219"/>
      <c r="AQ2" s="219"/>
      <c r="AR2" s="219"/>
      <c r="AT2" s="219"/>
      <c r="AU2" s="220" t="str">
        <f>"VALUATIONS FOR "&amp;INDEX($A1,FALSE)</f>
        <v>VALUATIONS FOR 2017</v>
      </c>
      <c r="AV2" s="219"/>
      <c r="AW2" s="219"/>
      <c r="AX2" s="219"/>
      <c r="AY2" s="219"/>
      <c r="AZ2" s="220"/>
      <c r="BA2" s="219"/>
      <c r="BB2" s="220"/>
      <c r="BC2" s="220"/>
      <c r="BD2" s="220" t="str">
        <f>"VALUATIONS FOR "&amp;INDEX($A1,FALSE)</f>
        <v>VALUATIONS FOR 2017</v>
      </c>
      <c r="BE2" s="220"/>
      <c r="BF2" s="220"/>
      <c r="BH2" s="219"/>
      <c r="BI2" s="219"/>
      <c r="BJ2" s="220" t="str">
        <f>"VALUATIONS FOR "&amp;INDEX($A1,FALSE)</f>
        <v>VALUATIONS FOR 2017</v>
      </c>
      <c r="BM2" s="219"/>
      <c r="BN2" s="219"/>
      <c r="BO2" s="220"/>
      <c r="BP2" s="220"/>
      <c r="BQ2" s="220"/>
      <c r="BS2" s="220" t="str">
        <f>"VALUATIONS FOR "&amp;INDEX($A1,FALSE)</f>
        <v>VALUATIONS FOR 2017</v>
      </c>
      <c r="BT2" s="220"/>
      <c r="BU2" s="220"/>
      <c r="BV2" s="219"/>
      <c r="BW2" s="219"/>
      <c r="BX2" s="219"/>
      <c r="BY2" s="86"/>
      <c r="BZ2" s="219"/>
      <c r="CA2" s="219"/>
      <c r="CB2" s="219"/>
    </row>
    <row r="3" spans="1:80" ht="18.75" customHeight="1" thickBot="1">
      <c r="B3" s="219" t="s">
        <v>521</v>
      </c>
      <c r="C3" s="219"/>
      <c r="D3" s="219"/>
      <c r="E3" s="219"/>
      <c r="F3" s="219"/>
      <c r="G3" s="219"/>
      <c r="H3" s="219"/>
      <c r="I3" s="219"/>
      <c r="J3" s="219"/>
      <c r="K3" s="219" t="s">
        <v>525</v>
      </c>
      <c r="L3" s="219"/>
      <c r="M3" s="219"/>
      <c r="N3" s="219"/>
      <c r="P3" s="219"/>
      <c r="Q3" s="219"/>
      <c r="R3" s="219" t="s">
        <v>525</v>
      </c>
      <c r="S3" s="219"/>
      <c r="T3" s="219"/>
      <c r="U3" s="219" t="s">
        <v>524</v>
      </c>
      <c r="V3" s="219"/>
      <c r="W3" s="219"/>
      <c r="X3" s="219"/>
      <c r="Y3" s="219"/>
      <c r="Z3" s="219" t="s">
        <v>524</v>
      </c>
      <c r="AA3" s="219"/>
      <c r="AB3" s="219"/>
      <c r="AC3" s="219"/>
      <c r="AD3" s="220"/>
      <c r="AE3" s="219"/>
      <c r="AF3" s="219"/>
      <c r="AG3" s="219" t="s">
        <v>524</v>
      </c>
      <c r="AH3" s="219"/>
      <c r="AI3" s="219"/>
      <c r="AJ3" s="219"/>
      <c r="AL3" s="219"/>
      <c r="AM3" s="220"/>
      <c r="AN3" s="219" t="s">
        <v>524</v>
      </c>
      <c r="AO3" s="219"/>
      <c r="AP3" s="219"/>
      <c r="AQ3" s="219"/>
      <c r="AR3" s="219"/>
      <c r="AT3" s="219"/>
      <c r="AU3" s="219" t="s">
        <v>524</v>
      </c>
      <c r="AV3" s="220"/>
      <c r="AW3" s="219"/>
      <c r="AX3" s="219"/>
      <c r="AY3" s="219"/>
      <c r="AZ3" s="219"/>
      <c r="BA3" s="219"/>
      <c r="BB3" s="219"/>
      <c r="BD3" s="219" t="s">
        <v>524</v>
      </c>
      <c r="BE3" s="219"/>
      <c r="BF3" s="219"/>
      <c r="BH3" s="219"/>
      <c r="BI3" s="219"/>
      <c r="BJ3" s="219" t="s">
        <v>524</v>
      </c>
      <c r="BM3" s="220"/>
      <c r="BN3" s="220"/>
      <c r="BO3" s="219"/>
      <c r="BP3" s="219"/>
      <c r="BQ3" s="219"/>
      <c r="BS3" s="219" t="s">
        <v>526</v>
      </c>
      <c r="BT3" s="219"/>
      <c r="BU3" s="219"/>
      <c r="BV3" s="219"/>
      <c r="BW3" s="219"/>
      <c r="BX3" s="221"/>
      <c r="BY3" s="86"/>
      <c r="BZ3" s="219"/>
      <c r="CA3" s="219"/>
      <c r="CB3" s="219"/>
    </row>
    <row r="4" spans="1:80" ht="18.7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P4" s="219"/>
      <c r="Q4" s="219"/>
      <c r="R4" s="219"/>
      <c r="S4" s="219"/>
      <c r="T4" s="219"/>
      <c r="U4" s="230" t="s">
        <v>222</v>
      </c>
      <c r="V4" s="230" t="s">
        <v>222</v>
      </c>
      <c r="W4" s="230" t="s">
        <v>222</v>
      </c>
      <c r="X4" s="230" t="s">
        <v>222</v>
      </c>
      <c r="Y4" s="230" t="s">
        <v>222</v>
      </c>
      <c r="Z4" s="230" t="s">
        <v>222</v>
      </c>
      <c r="AA4" s="230" t="s">
        <v>222</v>
      </c>
      <c r="AB4" s="230" t="s">
        <v>222</v>
      </c>
      <c r="AC4" s="230" t="s">
        <v>222</v>
      </c>
      <c r="AD4" s="230" t="s">
        <v>222</v>
      </c>
      <c r="AE4" s="230" t="s">
        <v>222</v>
      </c>
      <c r="AF4" s="230" t="s">
        <v>222</v>
      </c>
      <c r="AG4" s="230" t="s">
        <v>222</v>
      </c>
      <c r="AH4" s="230" t="s">
        <v>222</v>
      </c>
      <c r="AI4" s="230" t="s">
        <v>222</v>
      </c>
      <c r="AJ4" s="230" t="s">
        <v>222</v>
      </c>
      <c r="AK4" s="230" t="s">
        <v>222</v>
      </c>
      <c r="AL4" s="230" t="s">
        <v>222</v>
      </c>
      <c r="AM4" s="230" t="s">
        <v>222</v>
      </c>
      <c r="AN4" s="230" t="s">
        <v>222</v>
      </c>
      <c r="AO4" s="230" t="s">
        <v>222</v>
      </c>
      <c r="AP4" s="230" t="s">
        <v>222</v>
      </c>
      <c r="AQ4" s="230" t="s">
        <v>222</v>
      </c>
      <c r="AR4" s="230" t="s">
        <v>222</v>
      </c>
      <c r="AS4" s="230" t="s">
        <v>222</v>
      </c>
      <c r="AT4" s="230" t="s">
        <v>222</v>
      </c>
      <c r="AU4" s="230" t="s">
        <v>222</v>
      </c>
      <c r="AV4" s="230" t="s">
        <v>222</v>
      </c>
      <c r="AW4" s="230" t="s">
        <v>222</v>
      </c>
      <c r="AX4" s="230" t="s">
        <v>222</v>
      </c>
      <c r="AY4" s="230"/>
      <c r="AZ4" s="234"/>
      <c r="BA4" s="219"/>
      <c r="BB4" s="236"/>
      <c r="BD4" s="238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39" t="s">
        <v>136</v>
      </c>
      <c r="BR4" s="219"/>
      <c r="BS4" s="240"/>
      <c r="BT4" s="255"/>
      <c r="BU4" s="255"/>
      <c r="BV4" s="255"/>
      <c r="BW4" s="255"/>
      <c r="BX4" s="269" t="s">
        <v>136</v>
      </c>
      <c r="BY4" s="86"/>
      <c r="BZ4" s="272"/>
      <c r="CA4" s="258"/>
      <c r="CB4" s="219"/>
    </row>
    <row r="5" spans="1:80" ht="18.7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31" t="s">
        <v>223</v>
      </c>
      <c r="V5" s="231" t="s">
        <v>224</v>
      </c>
      <c r="W5" s="231" t="s">
        <v>225</v>
      </c>
      <c r="X5" s="231" t="s">
        <v>226</v>
      </c>
      <c r="Y5" s="231" t="s">
        <v>227</v>
      </c>
      <c r="Z5" s="231" t="s">
        <v>228</v>
      </c>
      <c r="AA5" s="231" t="s">
        <v>229</v>
      </c>
      <c r="AB5" s="231" t="s">
        <v>230</v>
      </c>
      <c r="AC5" s="231" t="s">
        <v>231</v>
      </c>
      <c r="AD5" s="231" t="s">
        <v>232</v>
      </c>
      <c r="AE5" s="231" t="s">
        <v>233</v>
      </c>
      <c r="AF5" s="231" t="s">
        <v>234</v>
      </c>
      <c r="AG5" s="232" t="s">
        <v>235</v>
      </c>
      <c r="AH5" s="231" t="s">
        <v>236</v>
      </c>
      <c r="AI5" s="231" t="s">
        <v>237</v>
      </c>
      <c r="AJ5" s="231" t="s">
        <v>238</v>
      </c>
      <c r="AK5" s="231" t="s">
        <v>239</v>
      </c>
      <c r="AL5" s="231" t="s">
        <v>240</v>
      </c>
      <c r="AM5" s="231" t="s">
        <v>241</v>
      </c>
      <c r="AN5" s="231" t="s">
        <v>242</v>
      </c>
      <c r="AO5" s="231" t="s">
        <v>242</v>
      </c>
      <c r="AP5" s="231" t="s">
        <v>243</v>
      </c>
      <c r="AQ5" s="231" t="s">
        <v>244</v>
      </c>
      <c r="AR5" s="231" t="s">
        <v>245</v>
      </c>
      <c r="AS5" s="231" t="s">
        <v>246</v>
      </c>
      <c r="AT5" s="231" t="s">
        <v>247</v>
      </c>
      <c r="AU5" s="231" t="s">
        <v>248</v>
      </c>
      <c r="AV5" s="231" t="s">
        <v>249</v>
      </c>
      <c r="AW5" s="230"/>
      <c r="AX5" s="230"/>
      <c r="AY5" s="230"/>
      <c r="AZ5" s="234"/>
      <c r="BA5" s="219"/>
      <c r="BB5" s="236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39" t="s">
        <v>250</v>
      </c>
      <c r="BR5" s="219"/>
      <c r="BS5" s="255"/>
      <c r="BT5" s="255"/>
      <c r="BU5" s="255"/>
      <c r="BV5" s="255"/>
      <c r="BW5" s="255"/>
      <c r="BX5" s="270" t="s">
        <v>250</v>
      </c>
      <c r="BY5" s="86"/>
      <c r="BZ5" s="273"/>
      <c r="CA5" s="259"/>
      <c r="CB5" s="219"/>
    </row>
    <row r="6" spans="1:80" ht="18.7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29"/>
      <c r="L6" s="229"/>
      <c r="M6" s="226"/>
      <c r="N6" s="226" t="s">
        <v>136</v>
      </c>
      <c r="O6" s="221"/>
      <c r="P6" s="227"/>
      <c r="Q6" s="227"/>
      <c r="R6" s="227"/>
      <c r="S6" s="228" t="s">
        <v>136</v>
      </c>
      <c r="T6" s="222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479" t="s">
        <v>52</v>
      </c>
      <c r="AZ6" s="230" t="s">
        <v>136</v>
      </c>
      <c r="BA6" s="219"/>
      <c r="BB6" s="237" t="s">
        <v>136</v>
      </c>
      <c r="BC6" s="222"/>
      <c r="BD6" s="238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39" t="s">
        <v>251</v>
      </c>
      <c r="BR6" s="219"/>
      <c r="BS6" s="238"/>
      <c r="BT6" s="255"/>
      <c r="BU6" s="255"/>
      <c r="BV6" s="255"/>
      <c r="BW6" s="255"/>
      <c r="BX6" s="270" t="s">
        <v>251</v>
      </c>
      <c r="BY6" s="86"/>
      <c r="BZ6" s="264" t="s">
        <v>136</v>
      </c>
      <c r="CA6" s="260" t="s">
        <v>252</v>
      </c>
      <c r="CB6" s="219"/>
    </row>
    <row r="7" spans="1:80" ht="18.75" customHeight="1">
      <c r="A7" s="219"/>
      <c r="B7" s="368"/>
      <c r="C7" s="368"/>
      <c r="D7" s="368"/>
      <c r="E7" s="368"/>
      <c r="F7" s="368"/>
      <c r="G7" s="368"/>
      <c r="H7" s="225"/>
      <c r="I7" s="225" t="s">
        <v>136</v>
      </c>
      <c r="J7" s="219"/>
      <c r="K7" s="229"/>
      <c r="L7" s="229"/>
      <c r="M7" s="226" t="s">
        <v>253</v>
      </c>
      <c r="N7" s="226" t="s">
        <v>254</v>
      </c>
      <c r="O7" s="221"/>
      <c r="P7" s="227"/>
      <c r="Q7" s="227"/>
      <c r="R7" s="228" t="s">
        <v>255</v>
      </c>
      <c r="S7" s="228" t="s">
        <v>256</v>
      </c>
      <c r="T7" s="222"/>
      <c r="U7" s="234"/>
      <c r="V7" s="234"/>
      <c r="W7" s="230"/>
      <c r="X7" s="230"/>
      <c r="Y7" s="230"/>
      <c r="Z7" s="230"/>
      <c r="AA7" s="230"/>
      <c r="AB7" s="230"/>
      <c r="AC7" s="230" t="s">
        <v>257</v>
      </c>
      <c r="AD7" s="230"/>
      <c r="AE7" s="230" t="s">
        <v>258</v>
      </c>
      <c r="AF7" s="230" t="s">
        <v>259</v>
      </c>
      <c r="AG7" s="233"/>
      <c r="AH7" s="230" t="s">
        <v>260</v>
      </c>
      <c r="AI7" s="230"/>
      <c r="AJ7" s="230" t="s">
        <v>261</v>
      </c>
      <c r="AK7" s="230" t="s">
        <v>262</v>
      </c>
      <c r="AL7" s="230" t="s">
        <v>263</v>
      </c>
      <c r="AM7" s="230" t="s">
        <v>264</v>
      </c>
      <c r="AN7" s="230" t="s">
        <v>265</v>
      </c>
      <c r="AO7" s="230" t="s">
        <v>266</v>
      </c>
      <c r="AP7" s="230"/>
      <c r="AQ7" s="230"/>
      <c r="AR7" s="230"/>
      <c r="AS7" s="230" t="s">
        <v>267</v>
      </c>
      <c r="AT7" s="230" t="s">
        <v>268</v>
      </c>
      <c r="AU7" s="230" t="s">
        <v>269</v>
      </c>
      <c r="AV7" s="230"/>
      <c r="AW7" s="230"/>
      <c r="AX7" s="230" t="s">
        <v>270</v>
      </c>
      <c r="AY7" s="479"/>
      <c r="AZ7" s="230" t="s">
        <v>271</v>
      </c>
      <c r="BA7" s="219"/>
      <c r="BB7" s="237" t="s">
        <v>272</v>
      </c>
      <c r="BC7" s="222"/>
      <c r="BD7" s="238"/>
      <c r="BE7" s="239" t="s">
        <v>273</v>
      </c>
      <c r="BF7" s="239" t="s">
        <v>274</v>
      </c>
      <c r="BG7" s="239" t="s">
        <v>275</v>
      </c>
      <c r="BH7" s="240"/>
      <c r="BI7" s="239" t="s">
        <v>276</v>
      </c>
      <c r="BJ7" s="239" t="s">
        <v>277</v>
      </c>
      <c r="BK7" s="240"/>
      <c r="BL7" s="239" t="s">
        <v>278</v>
      </c>
      <c r="BM7" s="239" t="s">
        <v>273</v>
      </c>
      <c r="BN7" s="239" t="s">
        <v>751</v>
      </c>
      <c r="BO7" s="239" t="s">
        <v>275</v>
      </c>
      <c r="BP7" s="239"/>
      <c r="BQ7" s="239" t="s">
        <v>279</v>
      </c>
      <c r="BR7" s="221"/>
      <c r="BS7" s="255"/>
      <c r="BT7" s="255"/>
      <c r="BU7" s="255"/>
      <c r="BV7" s="255"/>
      <c r="BW7" s="255"/>
      <c r="BX7" s="270" t="s">
        <v>280</v>
      </c>
      <c r="BY7" s="86"/>
      <c r="BZ7" s="264" t="s">
        <v>250</v>
      </c>
      <c r="CA7" s="260" t="s">
        <v>136</v>
      </c>
      <c r="CB7" s="219"/>
    </row>
    <row r="8" spans="1:80" ht="18.75" customHeight="1">
      <c r="B8" s="223" t="s">
        <v>281</v>
      </c>
      <c r="C8" s="223"/>
      <c r="D8" s="223" t="s">
        <v>282</v>
      </c>
      <c r="E8" s="224"/>
      <c r="F8" s="223" t="s">
        <v>283</v>
      </c>
      <c r="G8" s="224"/>
      <c r="H8" s="225" t="s">
        <v>136</v>
      </c>
      <c r="I8" s="225" t="s">
        <v>522</v>
      </c>
      <c r="J8" s="219"/>
      <c r="K8" s="226" t="s">
        <v>253</v>
      </c>
      <c r="L8" s="226" t="s">
        <v>253</v>
      </c>
      <c r="M8" s="226" t="s">
        <v>284</v>
      </c>
      <c r="N8" s="226" t="s">
        <v>285</v>
      </c>
      <c r="O8" s="220"/>
      <c r="P8" s="228" t="s">
        <v>255</v>
      </c>
      <c r="Q8" s="228" t="s">
        <v>255</v>
      </c>
      <c r="R8" s="228" t="s">
        <v>284</v>
      </c>
      <c r="S8" s="228" t="s">
        <v>285</v>
      </c>
      <c r="T8" s="220"/>
      <c r="U8" s="230" t="s">
        <v>286</v>
      </c>
      <c r="V8" s="230" t="s">
        <v>287</v>
      </c>
      <c r="W8" s="230" t="s">
        <v>288</v>
      </c>
      <c r="X8" s="230" t="s">
        <v>289</v>
      </c>
      <c r="Y8" s="230" t="s">
        <v>290</v>
      </c>
      <c r="Z8" s="230" t="s">
        <v>291</v>
      </c>
      <c r="AA8" s="230" t="s">
        <v>292</v>
      </c>
      <c r="AB8" s="230" t="s">
        <v>293</v>
      </c>
      <c r="AC8" s="230" t="s">
        <v>294</v>
      </c>
      <c r="AD8" s="230" t="s">
        <v>295</v>
      </c>
      <c r="AE8" s="230" t="s">
        <v>296</v>
      </c>
      <c r="AF8" s="230" t="s">
        <v>297</v>
      </c>
      <c r="AG8" s="235" t="s">
        <v>298</v>
      </c>
      <c r="AH8" s="230" t="s">
        <v>299</v>
      </c>
      <c r="AI8" s="230" t="s">
        <v>300</v>
      </c>
      <c r="AJ8" s="230" t="s">
        <v>301</v>
      </c>
      <c r="AK8" s="230" t="s">
        <v>302</v>
      </c>
      <c r="AL8" s="230" t="s">
        <v>303</v>
      </c>
      <c r="AM8" s="230" t="s">
        <v>304</v>
      </c>
      <c r="AN8" s="230" t="s">
        <v>305</v>
      </c>
      <c r="AO8" s="230" t="s">
        <v>306</v>
      </c>
      <c r="AP8" s="230" t="s">
        <v>307</v>
      </c>
      <c r="AQ8" s="230" t="s">
        <v>308</v>
      </c>
      <c r="AR8" s="230" t="s">
        <v>309</v>
      </c>
      <c r="AS8" s="230" t="s">
        <v>310</v>
      </c>
      <c r="AT8" s="230" t="s">
        <v>311</v>
      </c>
      <c r="AU8" s="230" t="s">
        <v>295</v>
      </c>
      <c r="AV8" s="230" t="s">
        <v>312</v>
      </c>
      <c r="AW8" s="230" t="s">
        <v>313</v>
      </c>
      <c r="AX8" s="230" t="s">
        <v>314</v>
      </c>
      <c r="AY8" s="479"/>
      <c r="AZ8" s="230" t="s">
        <v>315</v>
      </c>
      <c r="BA8" s="219"/>
      <c r="BB8" s="237" t="s">
        <v>316</v>
      </c>
      <c r="BC8" s="220"/>
      <c r="BD8" s="239" t="s">
        <v>317</v>
      </c>
      <c r="BE8" s="239" t="s">
        <v>318</v>
      </c>
      <c r="BF8" s="239" t="s">
        <v>318</v>
      </c>
      <c r="BG8" s="239" t="s">
        <v>318</v>
      </c>
      <c r="BH8" s="239" t="s">
        <v>319</v>
      </c>
      <c r="BI8" s="239" t="s">
        <v>312</v>
      </c>
      <c r="BJ8" s="239" t="s">
        <v>312</v>
      </c>
      <c r="BK8" s="239" t="s">
        <v>320</v>
      </c>
      <c r="BL8" s="239" t="s">
        <v>321</v>
      </c>
      <c r="BM8" s="239" t="s">
        <v>321</v>
      </c>
      <c r="BN8" s="239" t="s">
        <v>321</v>
      </c>
      <c r="BO8" s="239" t="s">
        <v>321</v>
      </c>
      <c r="BP8" s="239" t="s">
        <v>322</v>
      </c>
      <c r="BQ8" s="239" t="s">
        <v>323</v>
      </c>
      <c r="BR8" s="220"/>
      <c r="BS8" s="255"/>
      <c r="BT8" s="255"/>
      <c r="BU8" s="268"/>
      <c r="BV8" s="255"/>
      <c r="BW8" s="239" t="s">
        <v>324</v>
      </c>
      <c r="BX8" s="270" t="s">
        <v>325</v>
      </c>
      <c r="BY8" s="86"/>
      <c r="BZ8" s="264" t="s">
        <v>251</v>
      </c>
      <c r="CA8" s="260" t="s">
        <v>316</v>
      </c>
      <c r="CB8" s="219"/>
    </row>
    <row r="9" spans="1:80" ht="18.75" customHeight="1">
      <c r="A9" s="220" t="s">
        <v>212</v>
      </c>
      <c r="B9" s="243" t="s">
        <v>11</v>
      </c>
      <c r="C9" s="243" t="s">
        <v>326</v>
      </c>
      <c r="D9" s="243" t="s">
        <v>11</v>
      </c>
      <c r="E9" s="243" t="s">
        <v>326</v>
      </c>
      <c r="F9" s="243" t="s">
        <v>11</v>
      </c>
      <c r="G9" s="243" t="s">
        <v>326</v>
      </c>
      <c r="H9" s="243" t="s">
        <v>327</v>
      </c>
      <c r="I9" s="243" t="s">
        <v>127</v>
      </c>
      <c r="J9" s="242"/>
      <c r="K9" s="244" t="s">
        <v>328</v>
      </c>
      <c r="L9" s="244" t="s">
        <v>329</v>
      </c>
      <c r="M9" s="244" t="s">
        <v>220</v>
      </c>
      <c r="N9" s="244" t="s">
        <v>330</v>
      </c>
      <c r="O9" s="245"/>
      <c r="P9" s="246" t="s">
        <v>328</v>
      </c>
      <c r="Q9" s="246" t="s">
        <v>329</v>
      </c>
      <c r="R9" s="246" t="s">
        <v>220</v>
      </c>
      <c r="S9" s="246" t="s">
        <v>330</v>
      </c>
      <c r="T9" s="247"/>
      <c r="U9" s="248" t="s">
        <v>331</v>
      </c>
      <c r="V9" s="248" t="s">
        <v>331</v>
      </c>
      <c r="W9" s="248" t="s">
        <v>331</v>
      </c>
      <c r="X9" s="248" t="s">
        <v>331</v>
      </c>
      <c r="Y9" s="248" t="s">
        <v>331</v>
      </c>
      <c r="Z9" s="248" t="s">
        <v>331</v>
      </c>
      <c r="AA9" s="248" t="s">
        <v>331</v>
      </c>
      <c r="AB9" s="248" t="s">
        <v>331</v>
      </c>
      <c r="AC9" s="248" t="s">
        <v>332</v>
      </c>
      <c r="AD9" s="248" t="s">
        <v>331</v>
      </c>
      <c r="AE9" s="248" t="s">
        <v>331</v>
      </c>
      <c r="AF9" s="248" t="s">
        <v>331</v>
      </c>
      <c r="AG9" s="248" t="s">
        <v>331</v>
      </c>
      <c r="AH9" s="248" t="s">
        <v>331</v>
      </c>
      <c r="AI9" s="248" t="s">
        <v>331</v>
      </c>
      <c r="AJ9" s="248" t="s">
        <v>331</v>
      </c>
      <c r="AK9" s="248" t="s">
        <v>331</v>
      </c>
      <c r="AL9" s="248" t="s">
        <v>331</v>
      </c>
      <c r="AM9" s="248" t="s">
        <v>331</v>
      </c>
      <c r="AN9" s="248" t="s">
        <v>331</v>
      </c>
      <c r="AO9" s="248" t="s">
        <v>333</v>
      </c>
      <c r="AP9" s="248" t="s">
        <v>334</v>
      </c>
      <c r="AQ9" s="248" t="s">
        <v>335</v>
      </c>
      <c r="AR9" s="248" t="s">
        <v>335</v>
      </c>
      <c r="AS9" s="248" t="s">
        <v>336</v>
      </c>
      <c r="AT9" s="248" t="s">
        <v>331</v>
      </c>
      <c r="AU9" s="248" t="s">
        <v>331</v>
      </c>
      <c r="AV9" s="248" t="s">
        <v>263</v>
      </c>
      <c r="AW9" s="248" t="s">
        <v>324</v>
      </c>
      <c r="AX9" s="248" t="s">
        <v>337</v>
      </c>
      <c r="AY9" s="480"/>
      <c r="AZ9" s="248" t="s">
        <v>338</v>
      </c>
      <c r="BA9" s="219"/>
      <c r="BB9" s="249" t="s">
        <v>338</v>
      </c>
      <c r="BC9" s="247"/>
      <c r="BD9" s="250" t="s">
        <v>339</v>
      </c>
      <c r="BE9" s="250" t="s">
        <v>339</v>
      </c>
      <c r="BF9" s="250" t="s">
        <v>339</v>
      </c>
      <c r="BG9" s="250" t="s">
        <v>340</v>
      </c>
      <c r="BH9" s="250" t="s">
        <v>341</v>
      </c>
      <c r="BI9" s="250" t="s">
        <v>339</v>
      </c>
      <c r="BJ9" s="250" t="s">
        <v>339</v>
      </c>
      <c r="BK9" s="250" t="s">
        <v>339</v>
      </c>
      <c r="BL9" s="250" t="s">
        <v>339</v>
      </c>
      <c r="BM9" s="250" t="s">
        <v>339</v>
      </c>
      <c r="BN9" s="250" t="s">
        <v>339</v>
      </c>
      <c r="BO9" s="250" t="s">
        <v>339</v>
      </c>
      <c r="BP9" s="250" t="s">
        <v>342</v>
      </c>
      <c r="BQ9" s="250" t="s">
        <v>343</v>
      </c>
      <c r="BR9" s="245"/>
      <c r="BS9" s="250" t="s">
        <v>344</v>
      </c>
      <c r="BT9" s="250" t="s">
        <v>345</v>
      </c>
      <c r="BU9" s="250" t="s">
        <v>308</v>
      </c>
      <c r="BV9" s="250" t="s">
        <v>346</v>
      </c>
      <c r="BW9" s="250" t="s">
        <v>377</v>
      </c>
      <c r="BX9" s="271" t="s">
        <v>127</v>
      </c>
      <c r="BY9" s="86"/>
      <c r="BZ9" s="265" t="s">
        <v>127</v>
      </c>
      <c r="CA9" s="261" t="s">
        <v>127</v>
      </c>
      <c r="CB9" s="219"/>
    </row>
    <row r="10" spans="1:80" ht="18.75" customHeight="1">
      <c r="A10" s="219" t="s">
        <v>140</v>
      </c>
      <c r="B10" s="219">
        <f ca="1">INDIRECT("'"&amp;INDEX($A10,FALSE)&amp;" Value'!D29")</f>
        <v>70339</v>
      </c>
      <c r="C10" s="219">
        <f ca="1">INDIRECT("'"&amp;INDEX($A10,FALSE)&amp;" Value'!F22")</f>
        <v>3481406</v>
      </c>
      <c r="D10" s="219">
        <f ca="1">INDIRECT("'"&amp;INDEX($A10,FALSE)&amp;" Value'!D30")</f>
        <v>0</v>
      </c>
      <c r="E10" s="219">
        <f ca="1">INDIRECT("'"&amp;INDEX($A10,FALSE)&amp;" Value'!F23")</f>
        <v>0</v>
      </c>
      <c r="F10" s="219">
        <f ca="1">INDIRECT("'"&amp;INDEX($A10,FALSE)&amp;" Value'!D31")</f>
        <v>1586919.53</v>
      </c>
      <c r="G10" s="219">
        <f ca="1">INDIRECT("'"&amp;INDEX($A10,FALSE)&amp;" Value'!F24")</f>
        <v>8606525</v>
      </c>
      <c r="H10" s="251">
        <f ca="1">B10+D10+F10</f>
        <v>1657258.53</v>
      </c>
      <c r="I10" s="251">
        <f ca="1">C10+E10+G10</f>
        <v>12087931</v>
      </c>
      <c r="J10" s="219"/>
      <c r="K10" s="219">
        <f ca="1">INDIRECT("'"&amp;INDEX($A10,FALSE)&amp;" Value'!F38")</f>
        <v>57842959</v>
      </c>
      <c r="L10" s="219">
        <f ca="1">INDIRECT("'"&amp;INDEX($A10,FALSE)&amp;" Value'!F39")</f>
        <v>179943069</v>
      </c>
      <c r="M10" s="219">
        <f ca="1">INDIRECT("'"&amp;INDEX($A10,FALSE)&amp;" Value'!F47")</f>
        <v>1747267</v>
      </c>
      <c r="N10" s="251">
        <f ca="1">SUM(K10:M10)</f>
        <v>239533295</v>
      </c>
      <c r="O10" s="219"/>
      <c r="P10" s="219">
        <f ca="1">INDIRECT("'"&amp;INDEX($A10,FALSE)&amp;" Value'!F40")</f>
        <v>14690305</v>
      </c>
      <c r="Q10" s="219">
        <f ca="1">INDIRECT("'"&amp;INDEX($A10,FALSE)&amp;" Value'!F41")</f>
        <v>61217877</v>
      </c>
      <c r="R10" s="219">
        <f ca="1">INDIRECT("'"&amp;INDEX($A10,FALSE)&amp;" Value'!F48")</f>
        <v>7547963</v>
      </c>
      <c r="S10" s="251">
        <f t="shared" ref="S10:S32" ca="1" si="0">SUM(P10:R10)</f>
        <v>83456145</v>
      </c>
      <c r="T10" s="219"/>
      <c r="U10" s="256">
        <f ca="1">INDIRECT("'"&amp;INDEX($A10,FALSE)&amp;" Value'!F56")</f>
        <v>0</v>
      </c>
      <c r="V10" s="256">
        <f ca="1">INDIRECT("'"&amp;INDEX($A10,FALSE)&amp;" Value'!F57")</f>
        <v>0</v>
      </c>
      <c r="W10" s="256">
        <f ca="1">INDIRECT("'"&amp;INDEX($A10,FALSE)&amp;" Value'!F58")</f>
        <v>0</v>
      </c>
      <c r="X10" s="256">
        <f ca="1">INDIRECT("'"&amp;INDEX($A10,FALSE)&amp;" Value'!F59")</f>
        <v>409703</v>
      </c>
      <c r="Y10" s="256">
        <f ca="1">INDIRECT("'"&amp;INDEX($A10,FALSE)&amp;" Value'!F60")</f>
        <v>0</v>
      </c>
      <c r="Z10" s="256">
        <f ca="1">INDIRECT("'"&amp;INDEX($A10,FALSE)&amp;" Value'!F61")</f>
        <v>0</v>
      </c>
      <c r="AA10" s="256">
        <f ca="1">INDIRECT("'"&amp;INDEX($A10,FALSE)&amp;" Value'!F62")</f>
        <v>216246</v>
      </c>
      <c r="AB10" s="256">
        <f ca="1">INDIRECT("'"&amp;INDEX($A10,FALSE)&amp;" Value'!F63")</f>
        <v>0</v>
      </c>
      <c r="AC10" s="256">
        <f ca="1">INDIRECT("'"&amp;INDEX($A10,FALSE)&amp;" Value'!F64")</f>
        <v>0</v>
      </c>
      <c r="AD10" s="256">
        <f ca="1">INDIRECT("'"&amp;INDEX($A10,FALSE)&amp;" Value'!F65")</f>
        <v>17784</v>
      </c>
      <c r="AE10" s="256">
        <f ca="1">INDIRECT("'"&amp;INDEX($A10,FALSE)&amp;" Value'!F66")</f>
        <v>65082</v>
      </c>
      <c r="AF10" s="256">
        <f ca="1">INDIRECT("'"&amp;INDEX($A10,FALSE)&amp;" Value'!F67")</f>
        <v>9870569</v>
      </c>
      <c r="AG10" s="256">
        <f ca="1">INDIRECT("'"&amp;INDEX($A10,FALSE)&amp;" Value'!F68")</f>
        <v>223439</v>
      </c>
      <c r="AH10" s="256">
        <f ca="1">INDIRECT("'"&amp;INDEX($A10,FALSE)&amp;" Value'!F69")</f>
        <v>53957</v>
      </c>
      <c r="AI10" s="256">
        <f ca="1">INDIRECT("'"&amp;INDEX($A10,FALSE)&amp;" Value'!F70")</f>
        <v>0</v>
      </c>
      <c r="AJ10" s="256">
        <f ca="1">INDIRECT("'"&amp;INDEX($A10,FALSE)&amp;" Value'!F71")</f>
        <v>0</v>
      </c>
      <c r="AK10" s="256">
        <f ca="1">INDIRECT("'"&amp;INDEX($A10,FALSE)&amp;" Value'!F72")</f>
        <v>0</v>
      </c>
      <c r="AL10" s="256">
        <f ca="1">INDIRECT("'"&amp;INDEX($A10,FALSE)&amp;" Value'!F73")</f>
        <v>1163</v>
      </c>
      <c r="AM10" s="256">
        <f ca="1">INDIRECT("'"&amp;INDEX($A10,FALSE)&amp;" Value'!F74")</f>
        <v>52582</v>
      </c>
      <c r="AN10" s="256">
        <f ca="1">INDIRECT("'"&amp;INDEX($A10,FALSE)&amp;" Value'!F75")</f>
        <v>8625</v>
      </c>
      <c r="AO10" s="256">
        <f ca="1">INDIRECT("'"&amp;INDEX($A10,FALSE)&amp;" Value'!F76")</f>
        <v>0</v>
      </c>
      <c r="AP10" s="256">
        <f ca="1">INDIRECT("'"&amp;INDEX($A10,FALSE)&amp;" Value'!F77")</f>
        <v>254988</v>
      </c>
      <c r="AQ10" s="256">
        <f ca="1">INDIRECT("'"&amp;INDEX($A10,FALSE)&amp;" Value'!F78")</f>
        <v>0</v>
      </c>
      <c r="AR10" s="256">
        <f ca="1">INDIRECT("'"&amp;INDEX($A10,FALSE)&amp;" Value'!F79")</f>
        <v>0</v>
      </c>
      <c r="AS10" s="256">
        <f ca="1">INDIRECT("'"&amp;INDEX($A10,FALSE)&amp;" Value'!F80")</f>
        <v>5314084</v>
      </c>
      <c r="AT10" s="256">
        <f ca="1">INDIRECT("'"&amp;INDEX($A10,FALSE)&amp;" Value'!F81")</f>
        <v>8625</v>
      </c>
      <c r="AU10" s="256">
        <f ca="1">INDIRECT("'"&amp;INDEX($A10,FALSE)&amp;" Value'!F82")</f>
        <v>0</v>
      </c>
      <c r="AV10" s="256">
        <f ca="1">INDIRECT("'"&amp;INDEX($A10,FALSE)&amp;" Value'!F83")</f>
        <v>2477</v>
      </c>
      <c r="AW10" s="256">
        <f ca="1">INDIRECT("'"&amp;INDEX($A10,FALSE)&amp;" Value'!F84")</f>
        <v>0</v>
      </c>
      <c r="AX10" s="256">
        <f ca="1">INDIRECT("'"&amp;INDEX($A10,FALSE)&amp;" Value'!F85")</f>
        <v>78529</v>
      </c>
      <c r="AY10" s="256">
        <f ca="1">INDIRECT("'"&amp;INDEX($A10,FALSE)&amp;" Value'!F86")</f>
        <v>0</v>
      </c>
      <c r="AZ10" s="251">
        <f ca="1">SUM(U10:AX10)</f>
        <v>16577853</v>
      </c>
      <c r="BA10" s="219"/>
      <c r="BB10" s="251">
        <f t="shared" ref="BB10:BB32" ca="1" si="1">I10+N10+S10+AZ10</f>
        <v>351655224</v>
      </c>
      <c r="BC10" s="219"/>
      <c r="BD10" s="427">
        <v>190177</v>
      </c>
      <c r="BE10" s="427">
        <v>16613050</v>
      </c>
      <c r="BF10" s="427">
        <v>0</v>
      </c>
      <c r="BG10" s="427">
        <v>1462985</v>
      </c>
      <c r="BH10" s="427">
        <v>971521</v>
      </c>
      <c r="BI10" s="427">
        <v>7603080</v>
      </c>
      <c r="BJ10" s="427">
        <v>3341064</v>
      </c>
      <c r="BK10" s="427">
        <v>24456733</v>
      </c>
      <c r="BL10" s="427">
        <v>501738</v>
      </c>
      <c r="BM10" s="427">
        <v>626805</v>
      </c>
      <c r="BN10" s="427">
        <v>323330</v>
      </c>
      <c r="BO10" s="428">
        <v>144917</v>
      </c>
      <c r="BP10" s="428">
        <v>328010</v>
      </c>
      <c r="BQ10" s="219">
        <f>SUM(BD10:BP10)</f>
        <v>56563410</v>
      </c>
      <c r="BR10" s="219"/>
      <c r="BS10" s="219">
        <f>'MINERAL VALUE DETAIL'!M4</f>
        <v>863845</v>
      </c>
      <c r="BT10" s="219">
        <f>'MINERAL VALUE DETAIL'!L4</f>
        <v>0</v>
      </c>
      <c r="BU10" s="219">
        <f>'MINERAL VALUE DETAIL'!S4+'MINERAL VALUE DETAIL'!Q4</f>
        <v>0</v>
      </c>
      <c r="BV10" s="219">
        <f>'MINERAL VALUE DETAIL'!R4</f>
        <v>0</v>
      </c>
      <c r="BW10" s="219">
        <f>'MINERAL VALUE DETAIL'!V4-SUM('VALUATION DETAIL'!BS10:BV10)</f>
        <v>5472974</v>
      </c>
      <c r="BX10" s="252">
        <f t="shared" ref="BX10:BX32" si="2">SUM(BS10:BW10)</f>
        <v>6336819</v>
      </c>
      <c r="BY10" s="86"/>
      <c r="BZ10" s="266">
        <f t="shared" ref="BZ10:BZ32" si="3">BQ10+BX10</f>
        <v>62900229</v>
      </c>
      <c r="CA10" s="262">
        <f t="shared" ref="CA10:CA31" ca="1" si="4">BB10+BZ10</f>
        <v>414555453</v>
      </c>
      <c r="CB10" s="219"/>
    </row>
    <row r="11" spans="1:80" ht="18.75" customHeight="1">
      <c r="A11" s="219" t="s">
        <v>141</v>
      </c>
      <c r="B11" s="219">
        <f t="shared" ref="B11:B32" ca="1" si="5">INDIRECT("'"&amp;INDEX(A11,FALSE)&amp;" Value'!D29")</f>
        <v>117339.78</v>
      </c>
      <c r="C11" s="219">
        <f t="shared" ref="C11:C32" ca="1" si="6">INDIRECT("'"&amp;INDEX(A11,FALSE)&amp;" Value'!F22")</f>
        <v>14032761</v>
      </c>
      <c r="D11" s="219">
        <f t="shared" ref="D11:D32" ca="1" si="7">INDIRECT("'"&amp;INDEX($A11,FALSE)&amp;" Value'!D30")</f>
        <v>0</v>
      </c>
      <c r="E11" s="219">
        <f t="shared" ref="E11:E32" ca="1" si="8">INDIRECT("'"&amp;INDEX($A11,FALSE)&amp;" Value'!F23")</f>
        <v>0</v>
      </c>
      <c r="F11" s="219">
        <f t="shared" ref="F11:F32" ca="1" si="9">INDIRECT("'"&amp;INDEX($A11,FALSE)&amp;" Value'!D31")</f>
        <v>190819.91999999998</v>
      </c>
      <c r="G11" s="219">
        <f t="shared" ref="G11:G32" ca="1" si="10">INDIRECT("'"&amp;INDEX($A11,FALSE)&amp;" Value'!F24")</f>
        <v>1235655</v>
      </c>
      <c r="H11" s="252">
        <f t="shared" ref="H11:I32" ca="1" si="11">B11+D11+F11</f>
        <v>308159.69999999995</v>
      </c>
      <c r="I11" s="252">
        <f t="shared" ca="1" si="11"/>
        <v>15268416</v>
      </c>
      <c r="J11" s="219"/>
      <c r="K11" s="219">
        <f t="shared" ref="K11:K32" ca="1" si="12">INDIRECT("'"&amp;INDEX($A11,FALSE)&amp;" Value'!F38")</f>
        <v>13007699</v>
      </c>
      <c r="L11" s="219">
        <f t="shared" ref="L11:L32" ca="1" si="13">INDIRECT("'"&amp;INDEX($A11,FALSE)&amp;" Value'!F39")</f>
        <v>47468880</v>
      </c>
      <c r="M11" s="219">
        <f t="shared" ref="M11:M32" ca="1" si="14">INDIRECT("'"&amp;INDEX($A11,FALSE)&amp;" Value'!F47")</f>
        <v>1678716</v>
      </c>
      <c r="N11" s="252">
        <f t="shared" ref="N11:N32" ca="1" si="15">SUM(K11:M11)</f>
        <v>62155295</v>
      </c>
      <c r="O11" s="219"/>
      <c r="P11" s="219">
        <f t="shared" ref="P11:P32" ca="1" si="16">INDIRECT("'"&amp;INDEX($A11,FALSE)&amp;" Value'!F40")</f>
        <v>1546734</v>
      </c>
      <c r="Q11" s="219">
        <f t="shared" ref="Q11:Q32" ca="1" si="17">INDIRECT("'"&amp;INDEX($A11,FALSE)&amp;" Value'!F41")</f>
        <v>5456613</v>
      </c>
      <c r="R11" s="219">
        <f t="shared" ref="R11:R32" ca="1" si="18">INDIRECT("'"&amp;INDEX($A11,FALSE)&amp;" Value'!F48")</f>
        <v>7403190</v>
      </c>
      <c r="S11" s="252">
        <f t="shared" ca="1" si="0"/>
        <v>14406537</v>
      </c>
      <c r="T11" s="219"/>
      <c r="U11" s="219">
        <f t="shared" ref="U11:U32" ca="1" si="19">INDIRECT("'"&amp;INDEX($A11,FALSE)&amp;" Value'!F56")</f>
        <v>878684</v>
      </c>
      <c r="V11" s="219">
        <f t="shared" ref="V11:V32" ca="1" si="20">INDIRECT("'"&amp;INDEX($A11,FALSE)&amp;" Value'!F57")</f>
        <v>0</v>
      </c>
      <c r="W11" s="219">
        <f t="shared" ref="W11:W32" ca="1" si="21">INDIRECT("'"&amp;INDEX($A11,FALSE)&amp;" Value'!F58")</f>
        <v>0</v>
      </c>
      <c r="X11" s="219">
        <f t="shared" ref="X11:X32" ca="1" si="22">INDIRECT("'"&amp;INDEX($A11,FALSE)&amp;" Value'!F59")</f>
        <v>0</v>
      </c>
      <c r="Y11" s="219">
        <f t="shared" ref="Y11:Y32" ca="1" si="23">INDIRECT("'"&amp;INDEX($A11,FALSE)&amp;" Value'!F60")</f>
        <v>86</v>
      </c>
      <c r="Z11" s="219">
        <f t="shared" ref="Z11:Z32" ca="1" si="24">INDIRECT("'"&amp;INDEX($A11,FALSE)&amp;" Value'!F61")</f>
        <v>0</v>
      </c>
      <c r="AA11" s="219">
        <f t="shared" ref="AA11:AA32" ca="1" si="25">INDIRECT("'"&amp;INDEX($A11,FALSE)&amp;" Value'!F62")</f>
        <v>5664</v>
      </c>
      <c r="AB11" s="219">
        <f t="shared" ref="AB11:AB32" ca="1" si="26">INDIRECT("'"&amp;INDEX($A11,FALSE)&amp;" Value'!F63")</f>
        <v>0</v>
      </c>
      <c r="AC11" s="219">
        <f t="shared" ref="AC11:AC32" ca="1" si="27">INDIRECT("'"&amp;INDEX($A11,FALSE)&amp;" Value'!F64")</f>
        <v>190</v>
      </c>
      <c r="AD11" s="219">
        <f t="shared" ref="AD11:AD32" ca="1" si="28">INDIRECT("'"&amp;INDEX($A11,FALSE)&amp;" Value'!F65")</f>
        <v>0</v>
      </c>
      <c r="AE11" s="219">
        <f t="shared" ref="AE11:AE32" ca="1" si="29">INDIRECT("'"&amp;INDEX($A11,FALSE)&amp;" Value'!F66")</f>
        <v>0</v>
      </c>
      <c r="AF11" s="219">
        <f t="shared" ref="AF11:AF32" ca="1" si="30">INDIRECT("'"&amp;INDEX($A11,FALSE)&amp;" Value'!F67")</f>
        <v>9097320</v>
      </c>
      <c r="AG11" s="219">
        <f t="shared" ref="AG11:AG32" ca="1" si="31">INDIRECT("'"&amp;INDEX($A11,FALSE)&amp;" Value'!F68")</f>
        <v>0</v>
      </c>
      <c r="AH11" s="219">
        <f t="shared" ref="AH11:AH32" ca="1" si="32">INDIRECT("'"&amp;INDEX($A11,FALSE)&amp;" Value'!F69")</f>
        <v>0</v>
      </c>
      <c r="AI11" s="219">
        <f t="shared" ref="AI11:AI32" ca="1" si="33">INDIRECT("'"&amp;INDEX($A11,FALSE)&amp;" Value'!F70")</f>
        <v>0</v>
      </c>
      <c r="AJ11" s="219">
        <f t="shared" ref="AJ11:AJ32" ca="1" si="34">INDIRECT("'"&amp;INDEX($A11,FALSE)&amp;" Value'!F71")</f>
        <v>15985</v>
      </c>
      <c r="AK11" s="219">
        <f t="shared" ref="AK11:AK32" ca="1" si="35">INDIRECT("'"&amp;INDEX($A11,FALSE)&amp;" Value'!F72")</f>
        <v>0</v>
      </c>
      <c r="AL11" s="219">
        <f t="shared" ref="AL11:AL32" ca="1" si="36">INDIRECT("'"&amp;INDEX($A11,FALSE)&amp;" Value'!F73")</f>
        <v>0</v>
      </c>
      <c r="AM11" s="219">
        <f t="shared" ref="AM11:AM32" ca="1" si="37">INDIRECT("'"&amp;INDEX($A11,FALSE)&amp;" Value'!F74")</f>
        <v>0</v>
      </c>
      <c r="AN11" s="219">
        <f t="shared" ref="AN11:AN32" ca="1" si="38">INDIRECT("'"&amp;INDEX($A11,FALSE)&amp;" Value'!F75")</f>
        <v>0</v>
      </c>
      <c r="AO11" s="219">
        <f t="shared" ref="AO11:AO32" ca="1" si="39">INDIRECT("'"&amp;INDEX($A11,FALSE)&amp;" Value'!F76")</f>
        <v>0</v>
      </c>
      <c r="AP11" s="219">
        <f t="shared" ref="AP11:AP32" ca="1" si="40">INDIRECT("'"&amp;INDEX($A11,FALSE)&amp;" Value'!F77")</f>
        <v>2375216</v>
      </c>
      <c r="AQ11" s="219">
        <f t="shared" ref="AQ11:AQ32" ca="1" si="41">INDIRECT("'"&amp;INDEX($A11,FALSE)&amp;" Value'!F78")</f>
        <v>0</v>
      </c>
      <c r="AR11" s="219">
        <f t="shared" ref="AR11:AR32" ca="1" si="42">INDIRECT("'"&amp;INDEX($A11,FALSE)&amp;" Value'!F79")</f>
        <v>0</v>
      </c>
      <c r="AS11" s="219">
        <f t="shared" ref="AS11:AS32" ca="1" si="43">INDIRECT("'"&amp;INDEX($A11,FALSE)&amp;" Value'!F80")</f>
        <v>2847</v>
      </c>
      <c r="AT11" s="219">
        <f t="shared" ref="AT11:AT32" ca="1" si="44">INDIRECT("'"&amp;INDEX($A11,FALSE)&amp;" Value'!F81")</f>
        <v>212402</v>
      </c>
      <c r="AU11" s="219">
        <f t="shared" ref="AU11:AU32" ca="1" si="45">INDIRECT("'"&amp;INDEX($A11,FALSE)&amp;" Value'!F82")</f>
        <v>0</v>
      </c>
      <c r="AV11" s="219">
        <f t="shared" ref="AV11:AV32" ca="1" si="46">INDIRECT("'"&amp;INDEX($A11,FALSE)&amp;" Value'!F83")</f>
        <v>187360</v>
      </c>
      <c r="AW11" s="219">
        <f t="shared" ref="AW11:AW32" ca="1" si="47">INDIRECT("'"&amp;INDEX($A11,FALSE)&amp;" Value'!F84")</f>
        <v>0</v>
      </c>
      <c r="AX11" s="219">
        <f t="shared" ref="AX11:AX32" ca="1" si="48">INDIRECT("'"&amp;INDEX($A11,FALSE)&amp;" Value'!F85")</f>
        <v>522904</v>
      </c>
      <c r="AY11" s="219">
        <f t="shared" ref="AY11:AY32" ca="1" si="49">INDIRECT("'"&amp;INDEX($A11,FALSE)&amp;" Value'!F86")</f>
        <v>0</v>
      </c>
      <c r="AZ11" s="252">
        <f>'Big Horn Value'!F87</f>
        <v>13298658</v>
      </c>
      <c r="BA11" s="219"/>
      <c r="BB11" s="252">
        <f t="shared" ca="1" si="1"/>
        <v>105128906</v>
      </c>
      <c r="BC11" s="219"/>
      <c r="BD11" s="427">
        <v>0</v>
      </c>
      <c r="BE11" s="427">
        <v>1741783</v>
      </c>
      <c r="BF11" s="427">
        <v>50261</v>
      </c>
      <c r="BG11" s="427">
        <v>1688931</v>
      </c>
      <c r="BH11" s="427">
        <v>148092</v>
      </c>
      <c r="BI11" s="427">
        <v>396894</v>
      </c>
      <c r="BJ11" s="427">
        <v>5523982</v>
      </c>
      <c r="BK11" s="427">
        <v>9715167</v>
      </c>
      <c r="BL11" s="427">
        <v>168318</v>
      </c>
      <c r="BM11" s="427">
        <v>84171</v>
      </c>
      <c r="BN11" s="427">
        <v>53818</v>
      </c>
      <c r="BO11" s="428">
        <v>1018472</v>
      </c>
      <c r="BP11" s="428">
        <v>104531</v>
      </c>
      <c r="BQ11" s="219">
        <f t="shared" ref="BQ11:BQ32" si="50">SUM(BD11:BP11)</f>
        <v>20694420</v>
      </c>
      <c r="BR11" s="219"/>
      <c r="BS11" s="219">
        <f>'MINERAL VALUE DETAIL'!M5</f>
        <v>40501215</v>
      </c>
      <c r="BT11" s="219">
        <f>'MINERAL VALUE DETAIL'!L5</f>
        <v>2396324</v>
      </c>
      <c r="BU11" s="219">
        <f>'MINERAL VALUE DETAIL'!S5+'MINERAL VALUE DETAIL'!Q5</f>
        <v>0</v>
      </c>
      <c r="BV11" s="219">
        <f>'MINERAL VALUE DETAIL'!R5</f>
        <v>0</v>
      </c>
      <c r="BW11" s="219">
        <f>'MINERAL VALUE DETAIL'!V5-SUM('VALUATION DETAIL'!BS11:BV11)</f>
        <v>32789727</v>
      </c>
      <c r="BX11" s="252">
        <f t="shared" si="2"/>
        <v>75687266</v>
      </c>
      <c r="BY11" s="86"/>
      <c r="BZ11" s="266">
        <f t="shared" si="3"/>
        <v>96381686</v>
      </c>
      <c r="CA11" s="262">
        <f t="shared" ca="1" si="4"/>
        <v>201510592</v>
      </c>
      <c r="CB11" s="219"/>
    </row>
    <row r="12" spans="1:80" ht="18.75" customHeight="1">
      <c r="A12" s="219" t="s">
        <v>142</v>
      </c>
      <c r="B12" s="219">
        <f t="shared" ca="1" si="5"/>
        <v>595.9</v>
      </c>
      <c r="C12" s="219">
        <f t="shared" ca="1" si="6"/>
        <v>91756</v>
      </c>
      <c r="D12" s="219">
        <f t="shared" ca="1" si="7"/>
        <v>96007.139246999999</v>
      </c>
      <c r="E12" s="219">
        <f t="shared" ca="1" si="8"/>
        <v>3562192</v>
      </c>
      <c r="F12" s="219">
        <f t="shared" ca="1" si="9"/>
        <v>2184306.8872519997</v>
      </c>
      <c r="G12" s="219">
        <f t="shared" ca="1" si="10"/>
        <v>11094009</v>
      </c>
      <c r="H12" s="252">
        <f t="shared" ca="1" si="11"/>
        <v>2280909.9264989998</v>
      </c>
      <c r="I12" s="252">
        <f t="shared" ca="1" si="11"/>
        <v>14747957</v>
      </c>
      <c r="J12" s="219"/>
      <c r="K12" s="219">
        <f t="shared" ca="1" si="12"/>
        <v>55721877</v>
      </c>
      <c r="L12" s="219">
        <f t="shared" ca="1" si="13"/>
        <v>205309030</v>
      </c>
      <c r="M12" s="219">
        <f t="shared" ca="1" si="14"/>
        <v>4055219</v>
      </c>
      <c r="N12" s="252">
        <f t="shared" ca="1" si="15"/>
        <v>265086126</v>
      </c>
      <c r="O12" s="219"/>
      <c r="P12" s="219">
        <f t="shared" ca="1" si="16"/>
        <v>29104368</v>
      </c>
      <c r="Q12" s="219">
        <f t="shared" ca="1" si="17"/>
        <v>65771830</v>
      </c>
      <c r="R12" s="219">
        <f t="shared" ca="1" si="18"/>
        <v>12461568</v>
      </c>
      <c r="S12" s="252">
        <f t="shared" ca="1" si="0"/>
        <v>107337766</v>
      </c>
      <c r="T12" s="219"/>
      <c r="U12" s="219">
        <f t="shared" ca="1" si="19"/>
        <v>0</v>
      </c>
      <c r="V12" s="219">
        <f t="shared" ca="1" si="20"/>
        <v>0</v>
      </c>
      <c r="W12" s="219">
        <f t="shared" ca="1" si="21"/>
        <v>0</v>
      </c>
      <c r="X12" s="219">
        <f t="shared" ca="1" si="22"/>
        <v>0</v>
      </c>
      <c r="Y12" s="219">
        <f t="shared" ca="1" si="23"/>
        <v>0</v>
      </c>
      <c r="Z12" s="219">
        <f t="shared" ca="1" si="24"/>
        <v>0</v>
      </c>
      <c r="AA12" s="219">
        <f t="shared" ca="1" si="25"/>
        <v>3052</v>
      </c>
      <c r="AB12" s="219">
        <f t="shared" ca="1" si="26"/>
        <v>0</v>
      </c>
      <c r="AC12" s="219">
        <f t="shared" ca="1" si="27"/>
        <v>44316</v>
      </c>
      <c r="AD12" s="219">
        <f t="shared" ca="1" si="28"/>
        <v>0</v>
      </c>
      <c r="AE12" s="219">
        <f t="shared" ca="1" si="29"/>
        <v>0</v>
      </c>
      <c r="AF12" s="219">
        <f t="shared" ca="1" si="30"/>
        <v>3546603</v>
      </c>
      <c r="AG12" s="219">
        <f t="shared" ca="1" si="31"/>
        <v>0</v>
      </c>
      <c r="AH12" s="219">
        <f t="shared" ca="1" si="32"/>
        <v>1293087</v>
      </c>
      <c r="AI12" s="219">
        <f t="shared" ca="1" si="33"/>
        <v>0</v>
      </c>
      <c r="AJ12" s="219">
        <f t="shared" ca="1" si="34"/>
        <v>0</v>
      </c>
      <c r="AK12" s="219">
        <f t="shared" ca="1" si="35"/>
        <v>0</v>
      </c>
      <c r="AL12" s="219">
        <f t="shared" ca="1" si="36"/>
        <v>4136</v>
      </c>
      <c r="AM12" s="219">
        <f t="shared" ca="1" si="37"/>
        <v>0</v>
      </c>
      <c r="AN12" s="219">
        <f t="shared" ca="1" si="38"/>
        <v>0</v>
      </c>
      <c r="AO12" s="219">
        <f t="shared" ca="1" si="39"/>
        <v>0</v>
      </c>
      <c r="AP12" s="219">
        <f t="shared" ca="1" si="40"/>
        <v>124213669</v>
      </c>
      <c r="AQ12" s="219">
        <f t="shared" ca="1" si="41"/>
        <v>179880799</v>
      </c>
      <c r="AR12" s="219">
        <f t="shared" ca="1" si="42"/>
        <v>4901</v>
      </c>
      <c r="AS12" s="219">
        <f t="shared" ca="1" si="43"/>
        <v>2855</v>
      </c>
      <c r="AT12" s="219">
        <f t="shared" ca="1" si="44"/>
        <v>6585548</v>
      </c>
      <c r="AU12" s="219">
        <f t="shared" ca="1" si="45"/>
        <v>0</v>
      </c>
      <c r="AV12" s="219">
        <f t="shared" ca="1" si="46"/>
        <v>0</v>
      </c>
      <c r="AW12" s="219">
        <f t="shared" ca="1" si="47"/>
        <v>0</v>
      </c>
      <c r="AX12" s="219">
        <f t="shared" ca="1" si="48"/>
        <v>115641</v>
      </c>
      <c r="AY12" s="219">
        <f t="shared" ca="1" si="49"/>
        <v>8341075</v>
      </c>
      <c r="AZ12" s="252">
        <f>'Campbell Value'!F87</f>
        <v>315694607</v>
      </c>
      <c r="BA12" s="219"/>
      <c r="BB12" s="252">
        <f t="shared" ca="1" si="1"/>
        <v>702866456</v>
      </c>
      <c r="BC12" s="219"/>
      <c r="BD12" s="427">
        <v>112329</v>
      </c>
      <c r="BE12" s="427">
        <v>68830947</v>
      </c>
      <c r="BF12" s="427">
        <v>6111373</v>
      </c>
      <c r="BG12" s="427">
        <v>75522582</v>
      </c>
      <c r="BH12" s="427">
        <v>1812928</v>
      </c>
      <c r="BI12" s="427">
        <v>8337850</v>
      </c>
      <c r="BJ12" s="427">
        <v>15181953</v>
      </c>
      <c r="BK12" s="427">
        <v>57242117</v>
      </c>
      <c r="BL12" s="427">
        <v>564080</v>
      </c>
      <c r="BM12" s="427">
        <v>843629</v>
      </c>
      <c r="BN12" s="427">
        <v>35881</v>
      </c>
      <c r="BO12" s="428">
        <v>251804</v>
      </c>
      <c r="BP12" s="428">
        <v>544400</v>
      </c>
      <c r="BQ12" s="219">
        <f t="shared" si="50"/>
        <v>235391873</v>
      </c>
      <c r="BR12" s="219"/>
      <c r="BS12" s="219">
        <f>'MINERAL VALUE DETAIL'!M6</f>
        <v>643389954</v>
      </c>
      <c r="BT12" s="219">
        <f>'MINERAL VALUE DETAIL'!L6</f>
        <v>131128801</v>
      </c>
      <c r="BU12" s="219">
        <f>'MINERAL VALUE DETAIL'!S6+'MINERAL VALUE DETAIL'!Q6</f>
        <v>2458928638</v>
      </c>
      <c r="BV12" s="219">
        <f>'MINERAL VALUE DETAIL'!R6</f>
        <v>0</v>
      </c>
      <c r="BW12" s="219">
        <f>'MINERAL VALUE DETAIL'!V6-SUM('VALUATION DETAIL'!BS12:BV12)</f>
        <v>10917331</v>
      </c>
      <c r="BX12" s="252">
        <f t="shared" si="2"/>
        <v>3244364724</v>
      </c>
      <c r="BY12" s="86"/>
      <c r="BZ12" s="266">
        <f t="shared" si="3"/>
        <v>3479756597</v>
      </c>
      <c r="CA12" s="262">
        <f t="shared" ca="1" si="4"/>
        <v>4182623053</v>
      </c>
      <c r="CB12" s="219"/>
    </row>
    <row r="13" spans="1:80" ht="18.75" customHeight="1">
      <c r="A13" s="219" t="s">
        <v>143</v>
      </c>
      <c r="B13" s="219">
        <f t="shared" ca="1" si="5"/>
        <v>124464</v>
      </c>
      <c r="C13" s="219">
        <f t="shared" ca="1" si="6"/>
        <v>8754309</v>
      </c>
      <c r="D13" s="219">
        <f t="shared" ca="1" si="7"/>
        <v>14</v>
      </c>
      <c r="E13" s="219">
        <f t="shared" ca="1" si="8"/>
        <v>497</v>
      </c>
      <c r="F13" s="219">
        <f t="shared" ca="1" si="9"/>
        <v>1690801</v>
      </c>
      <c r="G13" s="219">
        <f t="shared" ca="1" si="10"/>
        <v>6368637</v>
      </c>
      <c r="H13" s="252">
        <f t="shared" ca="1" si="11"/>
        <v>1815279</v>
      </c>
      <c r="I13" s="252">
        <f t="shared" ca="1" si="11"/>
        <v>15123443</v>
      </c>
      <c r="J13" s="219"/>
      <c r="K13" s="219">
        <f t="shared" ca="1" si="12"/>
        <v>24449982</v>
      </c>
      <c r="L13" s="219">
        <f t="shared" ca="1" si="13"/>
        <v>76803827</v>
      </c>
      <c r="M13" s="219">
        <f t="shared" ca="1" si="14"/>
        <v>2119788</v>
      </c>
      <c r="N13" s="252">
        <f t="shared" ca="1" si="15"/>
        <v>103373597</v>
      </c>
      <c r="O13" s="219"/>
      <c r="P13" s="219">
        <f t="shared" ca="1" si="16"/>
        <v>3954644</v>
      </c>
      <c r="Q13" s="219">
        <f t="shared" ca="1" si="17"/>
        <v>21159801</v>
      </c>
      <c r="R13" s="219">
        <f t="shared" ca="1" si="18"/>
        <v>6345115</v>
      </c>
      <c r="S13" s="252">
        <f t="shared" ca="1" si="0"/>
        <v>31459560</v>
      </c>
      <c r="T13" s="219"/>
      <c r="U13" s="219">
        <f t="shared" ca="1" si="19"/>
        <v>0</v>
      </c>
      <c r="V13" s="219">
        <f t="shared" ca="1" si="20"/>
        <v>0</v>
      </c>
      <c r="W13" s="219">
        <f t="shared" ca="1" si="21"/>
        <v>0</v>
      </c>
      <c r="X13" s="219">
        <f t="shared" ca="1" si="22"/>
        <v>0</v>
      </c>
      <c r="Y13" s="219">
        <f t="shared" ca="1" si="23"/>
        <v>0</v>
      </c>
      <c r="Z13" s="219">
        <f t="shared" ca="1" si="24"/>
        <v>0</v>
      </c>
      <c r="AA13" s="219">
        <f t="shared" ca="1" si="25"/>
        <v>561731</v>
      </c>
      <c r="AB13" s="219">
        <f t="shared" ca="1" si="26"/>
        <v>0</v>
      </c>
      <c r="AC13" s="219">
        <f t="shared" ca="1" si="27"/>
        <v>64640</v>
      </c>
      <c r="AD13" s="219">
        <f t="shared" ca="1" si="28"/>
        <v>0</v>
      </c>
      <c r="AE13" s="219">
        <f t="shared" ca="1" si="29"/>
        <v>0</v>
      </c>
      <c r="AF13" s="219">
        <f t="shared" ca="1" si="30"/>
        <v>43759</v>
      </c>
      <c r="AG13" s="219">
        <f t="shared" ca="1" si="31"/>
        <v>0</v>
      </c>
      <c r="AH13" s="219">
        <f t="shared" ca="1" si="32"/>
        <v>0</v>
      </c>
      <c r="AI13" s="219">
        <f t="shared" ca="1" si="33"/>
        <v>0</v>
      </c>
      <c r="AJ13" s="219">
        <f t="shared" ca="1" si="34"/>
        <v>0</v>
      </c>
      <c r="AK13" s="219">
        <f t="shared" ca="1" si="35"/>
        <v>0</v>
      </c>
      <c r="AL13" s="219">
        <f t="shared" ca="1" si="36"/>
        <v>0</v>
      </c>
      <c r="AM13" s="219">
        <f t="shared" ca="1" si="37"/>
        <v>0</v>
      </c>
      <c r="AN13" s="219">
        <f t="shared" ca="1" si="38"/>
        <v>0</v>
      </c>
      <c r="AO13" s="219">
        <f t="shared" ca="1" si="39"/>
        <v>0</v>
      </c>
      <c r="AP13" s="219">
        <f t="shared" ca="1" si="40"/>
        <v>48447649</v>
      </c>
      <c r="AQ13" s="219">
        <f t="shared" ca="1" si="41"/>
        <v>219814</v>
      </c>
      <c r="AR13" s="219">
        <f t="shared" ca="1" si="42"/>
        <v>27294</v>
      </c>
      <c r="AS13" s="219">
        <f t="shared" ca="1" si="43"/>
        <v>0</v>
      </c>
      <c r="AT13" s="219">
        <f t="shared" ca="1" si="44"/>
        <v>80368205</v>
      </c>
      <c r="AU13" s="219">
        <f t="shared" ca="1" si="45"/>
        <v>0</v>
      </c>
      <c r="AV13" s="219">
        <f t="shared" ca="1" si="46"/>
        <v>0</v>
      </c>
      <c r="AW13" s="219">
        <f t="shared" ca="1" si="47"/>
        <v>0</v>
      </c>
      <c r="AX13" s="219">
        <f t="shared" ca="1" si="48"/>
        <v>429497</v>
      </c>
      <c r="AY13" s="219">
        <f t="shared" ca="1" si="49"/>
        <v>7090566</v>
      </c>
      <c r="AZ13" s="252">
        <f>'Carbon Value'!F87</f>
        <v>130162589</v>
      </c>
      <c r="BA13" s="219"/>
      <c r="BB13" s="252">
        <f t="shared" ca="1" si="1"/>
        <v>280119189</v>
      </c>
      <c r="BC13" s="219"/>
      <c r="BD13" s="427">
        <v>12411</v>
      </c>
      <c r="BE13" s="427">
        <v>40265094</v>
      </c>
      <c r="BF13" s="427">
        <v>0</v>
      </c>
      <c r="BG13" s="427">
        <v>2287566</v>
      </c>
      <c r="BH13" s="427">
        <v>2156589</v>
      </c>
      <c r="BI13" s="427">
        <v>16978111</v>
      </c>
      <c r="BJ13" s="427">
        <v>10451297</v>
      </c>
      <c r="BK13" s="427">
        <v>20975452</v>
      </c>
      <c r="BL13" s="427">
        <v>227048</v>
      </c>
      <c r="BM13" s="427">
        <v>433644</v>
      </c>
      <c r="BN13" s="427">
        <v>679730</v>
      </c>
      <c r="BO13" s="428">
        <v>967422</v>
      </c>
      <c r="BP13" s="428">
        <v>200799</v>
      </c>
      <c r="BQ13" s="219">
        <f t="shared" si="50"/>
        <v>95635163</v>
      </c>
      <c r="BR13" s="219"/>
      <c r="BS13" s="219">
        <f>'MINERAL VALUE DETAIL'!M7</f>
        <v>42097378</v>
      </c>
      <c r="BT13" s="219">
        <f>'MINERAL VALUE DETAIL'!L7</f>
        <v>145402089</v>
      </c>
      <c r="BU13" s="219">
        <f>'MINERAL VALUE DETAIL'!S7+'MINERAL VALUE DETAIL'!Q7</f>
        <v>0</v>
      </c>
      <c r="BV13" s="219">
        <f>'MINERAL VALUE DETAIL'!R7</f>
        <v>0</v>
      </c>
      <c r="BW13" s="219">
        <f>'MINERAL VALUE DETAIL'!V7-SUM('VALUATION DETAIL'!BS13:BV13)</f>
        <v>1083088</v>
      </c>
      <c r="BX13" s="252">
        <f t="shared" si="2"/>
        <v>188582555</v>
      </c>
      <c r="BY13" s="86"/>
      <c r="BZ13" s="266">
        <f t="shared" si="3"/>
        <v>284217718</v>
      </c>
      <c r="CA13" s="262">
        <f t="shared" ca="1" si="4"/>
        <v>564336907</v>
      </c>
      <c r="CB13" s="219"/>
    </row>
    <row r="14" spans="1:80" ht="18.75" customHeight="1">
      <c r="A14" s="219" t="s">
        <v>144</v>
      </c>
      <c r="B14" s="219">
        <f t="shared" ca="1" si="5"/>
        <v>42186.43</v>
      </c>
      <c r="C14" s="219">
        <f t="shared" ca="1" si="6"/>
        <v>6969413</v>
      </c>
      <c r="D14" s="219">
        <f t="shared" ca="1" si="7"/>
        <v>5457.95</v>
      </c>
      <c r="E14" s="219">
        <f t="shared" ca="1" si="8"/>
        <v>183375</v>
      </c>
      <c r="F14" s="219">
        <f t="shared" ca="1" si="9"/>
        <v>1853487.3944000001</v>
      </c>
      <c r="G14" s="219">
        <f t="shared" ca="1" si="10"/>
        <v>11078154</v>
      </c>
      <c r="H14" s="252">
        <f t="shared" ca="1" si="11"/>
        <v>1901131.7744</v>
      </c>
      <c r="I14" s="252">
        <f t="shared" ca="1" si="11"/>
        <v>18230942</v>
      </c>
      <c r="J14" s="219"/>
      <c r="K14" s="219">
        <f t="shared" ca="1" si="12"/>
        <v>26083297</v>
      </c>
      <c r="L14" s="219">
        <f t="shared" ca="1" si="13"/>
        <v>77747604</v>
      </c>
      <c r="M14" s="219">
        <f t="shared" ca="1" si="14"/>
        <v>1725797</v>
      </c>
      <c r="N14" s="252">
        <f t="shared" ca="1" si="15"/>
        <v>105556698</v>
      </c>
      <c r="O14" s="219"/>
      <c r="P14" s="219">
        <f t="shared" ca="1" si="16"/>
        <v>6447329</v>
      </c>
      <c r="Q14" s="219">
        <f t="shared" ca="1" si="17"/>
        <v>15507603</v>
      </c>
      <c r="R14" s="219">
        <f t="shared" ca="1" si="18"/>
        <v>5736953</v>
      </c>
      <c r="S14" s="252">
        <f t="shared" ca="1" si="0"/>
        <v>27691885</v>
      </c>
      <c r="T14" s="219"/>
      <c r="U14" s="219">
        <f t="shared" ca="1" si="19"/>
        <v>93236</v>
      </c>
      <c r="V14" s="219">
        <f t="shared" ca="1" si="20"/>
        <v>5652</v>
      </c>
      <c r="W14" s="219">
        <f t="shared" ca="1" si="21"/>
        <v>0</v>
      </c>
      <c r="X14" s="219">
        <f t="shared" ca="1" si="22"/>
        <v>2623</v>
      </c>
      <c r="Y14" s="219">
        <f t="shared" ca="1" si="23"/>
        <v>0</v>
      </c>
      <c r="Z14" s="219">
        <f t="shared" ca="1" si="24"/>
        <v>6237</v>
      </c>
      <c r="AA14" s="219">
        <f t="shared" ca="1" si="25"/>
        <v>8256</v>
      </c>
      <c r="AB14" s="219">
        <f t="shared" ca="1" si="26"/>
        <v>0</v>
      </c>
      <c r="AC14" s="219">
        <f t="shared" ca="1" si="27"/>
        <v>70412</v>
      </c>
      <c r="AD14" s="219">
        <f t="shared" ca="1" si="28"/>
        <v>460791</v>
      </c>
      <c r="AE14" s="219">
        <f t="shared" ca="1" si="29"/>
        <v>0</v>
      </c>
      <c r="AF14" s="219">
        <f t="shared" ca="1" si="30"/>
        <v>552298</v>
      </c>
      <c r="AG14" s="219">
        <f t="shared" ca="1" si="31"/>
        <v>0</v>
      </c>
      <c r="AH14" s="219">
        <f t="shared" ca="1" si="32"/>
        <v>442737</v>
      </c>
      <c r="AI14" s="219">
        <f t="shared" ca="1" si="33"/>
        <v>4829</v>
      </c>
      <c r="AJ14" s="219">
        <f t="shared" ca="1" si="34"/>
        <v>0</v>
      </c>
      <c r="AK14" s="219">
        <f t="shared" ca="1" si="35"/>
        <v>281</v>
      </c>
      <c r="AL14" s="219">
        <f t="shared" ca="1" si="36"/>
        <v>6479162</v>
      </c>
      <c r="AM14" s="219">
        <f t="shared" ca="1" si="37"/>
        <v>46705</v>
      </c>
      <c r="AN14" s="219">
        <f t="shared" ca="1" si="38"/>
        <v>0</v>
      </c>
      <c r="AO14" s="219">
        <f t="shared" ca="1" si="39"/>
        <v>0</v>
      </c>
      <c r="AP14" s="219">
        <f t="shared" ca="1" si="40"/>
        <v>26124085</v>
      </c>
      <c r="AQ14" s="219">
        <f t="shared" ca="1" si="41"/>
        <v>34101560</v>
      </c>
      <c r="AR14" s="219">
        <f t="shared" ca="1" si="42"/>
        <v>9476396</v>
      </c>
      <c r="AS14" s="219">
        <f t="shared" ca="1" si="43"/>
        <v>38656</v>
      </c>
      <c r="AT14" s="219">
        <f t="shared" ca="1" si="44"/>
        <v>36181719</v>
      </c>
      <c r="AU14" s="219">
        <f t="shared" ca="1" si="45"/>
        <v>0</v>
      </c>
      <c r="AV14" s="219">
        <f t="shared" ca="1" si="46"/>
        <v>16954894</v>
      </c>
      <c r="AW14" s="219">
        <f t="shared" ca="1" si="47"/>
        <v>0</v>
      </c>
      <c r="AX14" s="219">
        <f t="shared" ca="1" si="48"/>
        <v>693035</v>
      </c>
      <c r="AY14" s="219">
        <f t="shared" ca="1" si="49"/>
        <v>5132046</v>
      </c>
      <c r="AZ14" s="252">
        <f>'Converse Value'!F87</f>
        <v>131743564</v>
      </c>
      <c r="BA14" s="219"/>
      <c r="BB14" s="252">
        <f t="shared" ca="1" si="1"/>
        <v>283223089</v>
      </c>
      <c r="BC14" s="219"/>
      <c r="BD14" s="427">
        <v>0</v>
      </c>
      <c r="BE14" s="427">
        <v>120571066</v>
      </c>
      <c r="BF14" s="427">
        <v>0</v>
      </c>
      <c r="BG14" s="427">
        <v>454147</v>
      </c>
      <c r="BH14" s="427">
        <v>354433</v>
      </c>
      <c r="BI14" s="427">
        <v>5225540</v>
      </c>
      <c r="BJ14" s="427">
        <v>16319970</v>
      </c>
      <c r="BK14" s="427">
        <v>66603831</v>
      </c>
      <c r="BL14" s="427">
        <v>273380</v>
      </c>
      <c r="BM14" s="427">
        <v>369198</v>
      </c>
      <c r="BN14" s="427">
        <v>42450</v>
      </c>
      <c r="BO14" s="428">
        <v>250947</v>
      </c>
      <c r="BP14" s="428">
        <v>137330</v>
      </c>
      <c r="BQ14" s="219">
        <f t="shared" si="50"/>
        <v>210602292</v>
      </c>
      <c r="BR14" s="219"/>
      <c r="BS14" s="219">
        <f>'MINERAL VALUE DETAIL'!M8</f>
        <v>395523045</v>
      </c>
      <c r="BT14" s="219">
        <f>'MINERAL VALUE DETAIL'!L8</f>
        <v>50499834</v>
      </c>
      <c r="BU14" s="219">
        <f>'MINERAL VALUE DETAIL'!S8+'MINERAL VALUE DETAIL'!Q8</f>
        <v>158189068</v>
      </c>
      <c r="BV14" s="219">
        <f>'MINERAL VALUE DETAIL'!R8</f>
        <v>0</v>
      </c>
      <c r="BW14" s="219">
        <f>'MINERAL VALUE DETAIL'!V8-SUM('VALUATION DETAIL'!BS14:BV14)</f>
        <v>12214986</v>
      </c>
      <c r="BX14" s="252">
        <f t="shared" si="2"/>
        <v>616426933</v>
      </c>
      <c r="BY14" s="86"/>
      <c r="BZ14" s="266">
        <f t="shared" si="3"/>
        <v>827029225</v>
      </c>
      <c r="CA14" s="262">
        <f t="shared" ca="1" si="4"/>
        <v>1110252314</v>
      </c>
      <c r="CB14" s="219"/>
    </row>
    <row r="15" spans="1:80" ht="18.75" customHeight="1">
      <c r="A15" s="219" t="s">
        <v>145</v>
      </c>
      <c r="B15" s="219">
        <f t="shared" ca="1" si="5"/>
        <v>3294.8699999999994</v>
      </c>
      <c r="C15" s="219">
        <f t="shared" ca="1" si="6"/>
        <v>491168</v>
      </c>
      <c r="D15" s="219">
        <f t="shared" ca="1" si="7"/>
        <v>118638.51144000002</v>
      </c>
      <c r="E15" s="219">
        <f t="shared" ca="1" si="8"/>
        <v>4396240</v>
      </c>
      <c r="F15" s="219">
        <f t="shared" ca="1" si="9"/>
        <v>1236722.42426</v>
      </c>
      <c r="G15" s="219">
        <f t="shared" ca="1" si="10"/>
        <v>10182110</v>
      </c>
      <c r="H15" s="252">
        <f t="shared" ca="1" si="11"/>
        <v>1358655.8056999999</v>
      </c>
      <c r="I15" s="252">
        <f t="shared" ca="1" si="11"/>
        <v>15069518</v>
      </c>
      <c r="J15" s="219"/>
      <c r="K15" s="219">
        <f t="shared" ca="1" si="12"/>
        <v>15774915</v>
      </c>
      <c r="L15" s="219">
        <f t="shared" ca="1" si="13"/>
        <v>37282185</v>
      </c>
      <c r="M15" s="219">
        <f t="shared" ca="1" si="14"/>
        <v>2066818</v>
      </c>
      <c r="N15" s="252">
        <f t="shared" ca="1" si="15"/>
        <v>55123918</v>
      </c>
      <c r="O15" s="219"/>
      <c r="P15" s="219">
        <f t="shared" ca="1" si="16"/>
        <v>1073705</v>
      </c>
      <c r="Q15" s="219">
        <f t="shared" ca="1" si="17"/>
        <v>6518638</v>
      </c>
      <c r="R15" s="219">
        <f t="shared" ca="1" si="18"/>
        <v>3554683</v>
      </c>
      <c r="S15" s="252">
        <f t="shared" ca="1" si="0"/>
        <v>11147026</v>
      </c>
      <c r="T15" s="219"/>
      <c r="U15" s="219">
        <f t="shared" ca="1" si="19"/>
        <v>1887511</v>
      </c>
      <c r="V15" s="219">
        <f t="shared" ca="1" si="20"/>
        <v>0</v>
      </c>
      <c r="W15" s="219">
        <f t="shared" ca="1" si="21"/>
        <v>130</v>
      </c>
      <c r="X15" s="219">
        <f t="shared" ca="1" si="22"/>
        <v>0</v>
      </c>
      <c r="Y15" s="219">
        <f t="shared" ca="1" si="23"/>
        <v>0</v>
      </c>
      <c r="Z15" s="219">
        <f t="shared" ca="1" si="24"/>
        <v>3587</v>
      </c>
      <c r="AA15" s="219">
        <f t="shared" ca="1" si="25"/>
        <v>1651842</v>
      </c>
      <c r="AB15" s="219">
        <f t="shared" ca="1" si="26"/>
        <v>0</v>
      </c>
      <c r="AC15" s="219">
        <f t="shared" ca="1" si="27"/>
        <v>0</v>
      </c>
      <c r="AD15" s="219">
        <f t="shared" ca="1" si="28"/>
        <v>0</v>
      </c>
      <c r="AE15" s="219">
        <f t="shared" ca="1" si="29"/>
        <v>0</v>
      </c>
      <c r="AF15" s="219">
        <f t="shared" ca="1" si="30"/>
        <v>780352</v>
      </c>
      <c r="AG15" s="219">
        <f t="shared" ca="1" si="31"/>
        <v>0</v>
      </c>
      <c r="AH15" s="219">
        <f t="shared" ca="1" si="32"/>
        <v>0</v>
      </c>
      <c r="AI15" s="219">
        <f t="shared" ca="1" si="33"/>
        <v>0</v>
      </c>
      <c r="AJ15" s="219">
        <f t="shared" ca="1" si="34"/>
        <v>0</v>
      </c>
      <c r="AK15" s="219">
        <f t="shared" ca="1" si="35"/>
        <v>0</v>
      </c>
      <c r="AL15" s="219">
        <f t="shared" ca="1" si="36"/>
        <v>144254</v>
      </c>
      <c r="AM15" s="219">
        <f t="shared" ca="1" si="37"/>
        <v>4677</v>
      </c>
      <c r="AN15" s="219">
        <f t="shared" ca="1" si="38"/>
        <v>0</v>
      </c>
      <c r="AO15" s="219">
        <f t="shared" ca="1" si="39"/>
        <v>0</v>
      </c>
      <c r="AP15" s="219">
        <f t="shared" ca="1" si="40"/>
        <v>3452345</v>
      </c>
      <c r="AQ15" s="219">
        <f t="shared" ca="1" si="41"/>
        <v>0</v>
      </c>
      <c r="AR15" s="219">
        <f t="shared" ca="1" si="42"/>
        <v>7892</v>
      </c>
      <c r="AS15" s="219">
        <f t="shared" ca="1" si="43"/>
        <v>8008209</v>
      </c>
      <c r="AT15" s="219">
        <f t="shared" ca="1" si="44"/>
        <v>17361</v>
      </c>
      <c r="AU15" s="219">
        <f t="shared" ca="1" si="45"/>
        <v>0</v>
      </c>
      <c r="AV15" s="219">
        <f t="shared" ca="1" si="46"/>
        <v>0</v>
      </c>
      <c r="AW15" s="219">
        <f t="shared" ca="1" si="47"/>
        <v>0</v>
      </c>
      <c r="AX15" s="219">
        <f t="shared" ca="1" si="48"/>
        <v>175201</v>
      </c>
      <c r="AY15" s="219">
        <f t="shared" ca="1" si="49"/>
        <v>762964</v>
      </c>
      <c r="AZ15" s="252">
        <f>'Crook Value'!F87</f>
        <v>16133361</v>
      </c>
      <c r="BA15" s="219"/>
      <c r="BB15" s="252">
        <f t="shared" ca="1" si="1"/>
        <v>97473823</v>
      </c>
      <c r="BC15" s="219"/>
      <c r="BD15" s="427">
        <v>156</v>
      </c>
      <c r="BE15" s="427">
        <v>817532</v>
      </c>
      <c r="BF15" s="427">
        <v>0</v>
      </c>
      <c r="BG15" s="427">
        <v>3277257</v>
      </c>
      <c r="BH15" s="427">
        <v>75438</v>
      </c>
      <c r="BI15" s="427">
        <v>12924</v>
      </c>
      <c r="BJ15" s="427">
        <v>17272703</v>
      </c>
      <c r="BK15" s="427">
        <v>5472041</v>
      </c>
      <c r="BL15" s="427">
        <v>174022</v>
      </c>
      <c r="BM15" s="427">
        <v>8270</v>
      </c>
      <c r="BN15" s="427">
        <v>9633</v>
      </c>
      <c r="BO15" s="428">
        <v>227121</v>
      </c>
      <c r="BP15" s="428">
        <v>26961</v>
      </c>
      <c r="BQ15" s="219">
        <f t="shared" si="50"/>
        <v>27374058</v>
      </c>
      <c r="BR15" s="219"/>
      <c r="BS15" s="219">
        <f>'MINERAL VALUE DETAIL'!M9</f>
        <v>32336308</v>
      </c>
      <c r="BT15" s="219">
        <f>'MINERAL VALUE DETAIL'!L9</f>
        <v>23078</v>
      </c>
      <c r="BU15" s="219">
        <f>'MINERAL VALUE DETAIL'!S9+'MINERAL VALUE DETAIL'!Q9</f>
        <v>0</v>
      </c>
      <c r="BV15" s="219">
        <f>'MINERAL VALUE DETAIL'!R9</f>
        <v>0</v>
      </c>
      <c r="BW15" s="219">
        <f>'MINERAL VALUE DETAIL'!V9-SUM('VALUATION DETAIL'!BS15:BV15)</f>
        <v>17575261</v>
      </c>
      <c r="BX15" s="252">
        <f t="shared" si="2"/>
        <v>49934647</v>
      </c>
      <c r="BY15" s="86"/>
      <c r="BZ15" s="266">
        <f t="shared" si="3"/>
        <v>77308705</v>
      </c>
      <c r="CA15" s="262">
        <f t="shared" ca="1" si="4"/>
        <v>174782528</v>
      </c>
      <c r="CB15" s="219"/>
    </row>
    <row r="16" spans="1:80" ht="18.75" customHeight="1">
      <c r="A16" s="219" t="s">
        <v>146</v>
      </c>
      <c r="B16" s="219">
        <f t="shared" ca="1" si="5"/>
        <v>117082.0389</v>
      </c>
      <c r="C16" s="219">
        <f t="shared" ca="1" si="6"/>
        <v>15610747</v>
      </c>
      <c r="D16" s="219">
        <f t="shared" ca="1" si="7"/>
        <v>0</v>
      </c>
      <c r="E16" s="219">
        <f t="shared" ca="1" si="8"/>
        <v>0</v>
      </c>
      <c r="F16" s="219">
        <f t="shared" ca="1" si="9"/>
        <v>598178.43489999999</v>
      </c>
      <c r="G16" s="219">
        <f t="shared" ca="1" si="10"/>
        <v>4147140</v>
      </c>
      <c r="H16" s="252">
        <f t="shared" ca="1" si="11"/>
        <v>715260.47380000004</v>
      </c>
      <c r="I16" s="252">
        <f t="shared" ca="1" si="11"/>
        <v>19757887</v>
      </c>
      <c r="J16" s="219"/>
      <c r="K16" s="219">
        <f t="shared" ca="1" si="12"/>
        <v>67924433</v>
      </c>
      <c r="L16" s="219">
        <f t="shared" ca="1" si="13"/>
        <v>169678297</v>
      </c>
      <c r="M16" s="219">
        <f t="shared" ca="1" si="14"/>
        <v>4549650</v>
      </c>
      <c r="N16" s="252">
        <f t="shared" ca="1" si="15"/>
        <v>242152380</v>
      </c>
      <c r="O16" s="219"/>
      <c r="P16" s="219">
        <f t="shared" ca="1" si="16"/>
        <v>11124589</v>
      </c>
      <c r="Q16" s="219">
        <f t="shared" ca="1" si="17"/>
        <v>42790767</v>
      </c>
      <c r="R16" s="219">
        <f t="shared" ca="1" si="18"/>
        <v>9848883</v>
      </c>
      <c r="S16" s="252">
        <f t="shared" ca="1" si="0"/>
        <v>63764239</v>
      </c>
      <c r="T16" s="219"/>
      <c r="U16" s="219">
        <f t="shared" ca="1" si="19"/>
        <v>583476</v>
      </c>
      <c r="V16" s="219">
        <f t="shared" ca="1" si="20"/>
        <v>0</v>
      </c>
      <c r="W16" s="219">
        <f t="shared" ca="1" si="21"/>
        <v>273</v>
      </c>
      <c r="X16" s="219">
        <f t="shared" ca="1" si="22"/>
        <v>0</v>
      </c>
      <c r="Y16" s="219">
        <f t="shared" ca="1" si="23"/>
        <v>0</v>
      </c>
      <c r="Z16" s="219">
        <f t="shared" ca="1" si="24"/>
        <v>33396</v>
      </c>
      <c r="AA16" s="219">
        <f t="shared" ca="1" si="25"/>
        <v>35496</v>
      </c>
      <c r="AB16" s="219">
        <f t="shared" ca="1" si="26"/>
        <v>57168</v>
      </c>
      <c r="AC16" s="219">
        <f t="shared" ca="1" si="27"/>
        <v>283011</v>
      </c>
      <c r="AD16" s="219">
        <f t="shared" ca="1" si="28"/>
        <v>34676</v>
      </c>
      <c r="AE16" s="219">
        <f t="shared" ca="1" si="29"/>
        <v>37581</v>
      </c>
      <c r="AF16" s="219">
        <f t="shared" ca="1" si="30"/>
        <v>262243</v>
      </c>
      <c r="AG16" s="219">
        <f t="shared" ca="1" si="31"/>
        <v>60939</v>
      </c>
      <c r="AH16" s="219">
        <f t="shared" ca="1" si="32"/>
        <v>2726</v>
      </c>
      <c r="AI16" s="219">
        <f t="shared" ca="1" si="33"/>
        <v>0</v>
      </c>
      <c r="AJ16" s="219">
        <f t="shared" ca="1" si="34"/>
        <v>301868</v>
      </c>
      <c r="AK16" s="219">
        <f t="shared" ca="1" si="35"/>
        <v>308941</v>
      </c>
      <c r="AL16" s="219">
        <f t="shared" ca="1" si="36"/>
        <v>1834578</v>
      </c>
      <c r="AM16" s="219">
        <f t="shared" ca="1" si="37"/>
        <v>91125</v>
      </c>
      <c r="AN16" s="219">
        <f t="shared" ca="1" si="38"/>
        <v>0</v>
      </c>
      <c r="AO16" s="219">
        <f t="shared" ca="1" si="39"/>
        <v>0</v>
      </c>
      <c r="AP16" s="219">
        <f t="shared" ca="1" si="40"/>
        <v>76075317</v>
      </c>
      <c r="AQ16" s="219">
        <f t="shared" ca="1" si="41"/>
        <v>0</v>
      </c>
      <c r="AR16" s="219">
        <f t="shared" ca="1" si="42"/>
        <v>0</v>
      </c>
      <c r="AS16" s="219">
        <f t="shared" ca="1" si="43"/>
        <v>301498</v>
      </c>
      <c r="AT16" s="219">
        <f t="shared" ca="1" si="44"/>
        <v>828618</v>
      </c>
      <c r="AU16" s="219">
        <f t="shared" ca="1" si="45"/>
        <v>2252790</v>
      </c>
      <c r="AV16" s="219">
        <f t="shared" ca="1" si="46"/>
        <v>5019245</v>
      </c>
      <c r="AW16" s="219">
        <f t="shared" ca="1" si="47"/>
        <v>0</v>
      </c>
      <c r="AX16" s="219">
        <f t="shared" ca="1" si="48"/>
        <v>43406</v>
      </c>
      <c r="AY16" s="219">
        <f t="shared" ca="1" si="49"/>
        <v>4801772.1000000006</v>
      </c>
      <c r="AZ16" s="252">
        <f>'Fremont Value'!F87</f>
        <v>88448371</v>
      </c>
      <c r="BA16" s="219"/>
      <c r="BB16" s="252">
        <f t="shared" ca="1" si="1"/>
        <v>414122877</v>
      </c>
      <c r="BC16" s="219"/>
      <c r="BD16" s="427">
        <v>284633</v>
      </c>
      <c r="BE16" s="427">
        <v>4002498</v>
      </c>
      <c r="BF16" s="427">
        <v>0</v>
      </c>
      <c r="BG16" s="427">
        <v>4590611</v>
      </c>
      <c r="BH16" s="427">
        <v>2715074</v>
      </c>
      <c r="BI16" s="427">
        <v>1123809</v>
      </c>
      <c r="BJ16" s="427">
        <v>3676638</v>
      </c>
      <c r="BK16" s="427">
        <v>6234125</v>
      </c>
      <c r="BL16" s="427">
        <v>327198</v>
      </c>
      <c r="BM16" s="427">
        <v>738058</v>
      </c>
      <c r="BN16" s="427">
        <v>76388</v>
      </c>
      <c r="BO16" s="428">
        <v>902327</v>
      </c>
      <c r="BP16" s="428">
        <v>356266</v>
      </c>
      <c r="BQ16" s="219">
        <f t="shared" si="50"/>
        <v>25027625</v>
      </c>
      <c r="BR16" s="219"/>
      <c r="BS16" s="219">
        <f>'MINERAL VALUE DETAIL'!M10</f>
        <v>114140395</v>
      </c>
      <c r="BT16" s="219">
        <f>'MINERAL VALUE DETAIL'!L10</f>
        <v>76641083</v>
      </c>
      <c r="BU16" s="219">
        <f>'MINERAL VALUE DETAIL'!S10+'MINERAL VALUE DETAIL'!Q10</f>
        <v>0</v>
      </c>
      <c r="BV16" s="219">
        <f>'MINERAL VALUE DETAIL'!R10</f>
        <v>0</v>
      </c>
      <c r="BW16" s="219">
        <f>'MINERAL VALUE DETAIL'!V10-SUM('VALUATION DETAIL'!BS16:BV16)</f>
        <v>1024794</v>
      </c>
      <c r="BX16" s="252">
        <f t="shared" si="2"/>
        <v>191806272</v>
      </c>
      <c r="BY16" s="86"/>
      <c r="BZ16" s="266">
        <f t="shared" si="3"/>
        <v>216833897</v>
      </c>
      <c r="CA16" s="262">
        <f t="shared" ca="1" si="4"/>
        <v>630956774</v>
      </c>
      <c r="CB16" s="219"/>
    </row>
    <row r="17" spans="1:80" ht="18.75" customHeight="1">
      <c r="A17" s="219" t="s">
        <v>147</v>
      </c>
      <c r="B17" s="219">
        <f t="shared" ca="1" si="5"/>
        <v>111515.4037</v>
      </c>
      <c r="C17" s="219">
        <f t="shared" ca="1" si="6"/>
        <v>18088614</v>
      </c>
      <c r="D17" s="219">
        <f t="shared" ca="1" si="7"/>
        <v>151247.74</v>
      </c>
      <c r="E17" s="219">
        <f t="shared" ca="1" si="8"/>
        <v>5524594</v>
      </c>
      <c r="F17" s="219">
        <f t="shared" ca="1" si="9"/>
        <v>1005548.5096</v>
      </c>
      <c r="G17" s="219">
        <f t="shared" ca="1" si="10"/>
        <v>10629249</v>
      </c>
      <c r="H17" s="252">
        <f t="shared" ca="1" si="11"/>
        <v>1268311.6532999999</v>
      </c>
      <c r="I17" s="252">
        <f t="shared" ca="1" si="11"/>
        <v>34242457</v>
      </c>
      <c r="J17" s="219"/>
      <c r="K17" s="219">
        <f t="shared" ca="1" si="12"/>
        <v>10497286</v>
      </c>
      <c r="L17" s="219">
        <f t="shared" ca="1" si="13"/>
        <v>60702611</v>
      </c>
      <c r="M17" s="219">
        <f t="shared" ca="1" si="14"/>
        <v>881044</v>
      </c>
      <c r="N17" s="252">
        <f t="shared" ca="1" si="15"/>
        <v>72080941</v>
      </c>
      <c r="O17" s="219"/>
      <c r="P17" s="219">
        <f t="shared" ca="1" si="16"/>
        <v>2312925</v>
      </c>
      <c r="Q17" s="219">
        <f t="shared" ca="1" si="17"/>
        <v>8616376</v>
      </c>
      <c r="R17" s="219">
        <f t="shared" ca="1" si="18"/>
        <v>6973662</v>
      </c>
      <c r="S17" s="252">
        <f t="shared" ca="1" si="0"/>
        <v>17902963</v>
      </c>
      <c r="T17" s="219"/>
      <c r="U17" s="219">
        <f t="shared" ca="1" si="19"/>
        <v>2324538</v>
      </c>
      <c r="V17" s="219">
        <f t="shared" ca="1" si="20"/>
        <v>0</v>
      </c>
      <c r="W17" s="219">
        <f t="shared" ca="1" si="21"/>
        <v>0</v>
      </c>
      <c r="X17" s="219">
        <f t="shared" ca="1" si="22"/>
        <v>0</v>
      </c>
      <c r="Y17" s="219">
        <f t="shared" ca="1" si="23"/>
        <v>0</v>
      </c>
      <c r="Z17" s="219">
        <f t="shared" ca="1" si="24"/>
        <v>0</v>
      </c>
      <c r="AA17" s="219">
        <f t="shared" ca="1" si="25"/>
        <v>0</v>
      </c>
      <c r="AB17" s="219">
        <f t="shared" ca="1" si="26"/>
        <v>0</v>
      </c>
      <c r="AC17" s="219">
        <f t="shared" ca="1" si="27"/>
        <v>69027</v>
      </c>
      <c r="AD17" s="219">
        <f t="shared" ca="1" si="28"/>
        <v>0</v>
      </c>
      <c r="AE17" s="219">
        <f t="shared" ca="1" si="29"/>
        <v>422769</v>
      </c>
      <c r="AF17" s="219">
        <f t="shared" ca="1" si="30"/>
        <v>121362</v>
      </c>
      <c r="AG17" s="219">
        <f t="shared" ca="1" si="31"/>
        <v>0</v>
      </c>
      <c r="AH17" s="219">
        <f t="shared" ca="1" si="32"/>
        <v>5032</v>
      </c>
      <c r="AI17" s="219">
        <f t="shared" ca="1" si="33"/>
        <v>144383</v>
      </c>
      <c r="AJ17" s="219">
        <f t="shared" ca="1" si="34"/>
        <v>0</v>
      </c>
      <c r="AK17" s="219">
        <f t="shared" ca="1" si="35"/>
        <v>0</v>
      </c>
      <c r="AL17" s="219">
        <f t="shared" ca="1" si="36"/>
        <v>887082</v>
      </c>
      <c r="AM17" s="219">
        <f t="shared" ca="1" si="37"/>
        <v>2407</v>
      </c>
      <c r="AN17" s="219">
        <f t="shared" ca="1" si="38"/>
        <v>1286</v>
      </c>
      <c r="AO17" s="219">
        <f t="shared" ca="1" si="39"/>
        <v>0</v>
      </c>
      <c r="AP17" s="219">
        <f t="shared" ca="1" si="40"/>
        <v>3778085</v>
      </c>
      <c r="AQ17" s="219">
        <f t="shared" ca="1" si="41"/>
        <v>0</v>
      </c>
      <c r="AR17" s="219">
        <f t="shared" ca="1" si="42"/>
        <v>0</v>
      </c>
      <c r="AS17" s="219">
        <f t="shared" ca="1" si="43"/>
        <v>15996</v>
      </c>
      <c r="AT17" s="219">
        <f t="shared" ca="1" si="44"/>
        <v>0</v>
      </c>
      <c r="AU17" s="219">
        <f t="shared" ca="1" si="45"/>
        <v>0</v>
      </c>
      <c r="AV17" s="219">
        <f t="shared" ca="1" si="46"/>
        <v>1627771</v>
      </c>
      <c r="AW17" s="219">
        <f t="shared" ca="1" si="47"/>
        <v>0</v>
      </c>
      <c r="AX17" s="219">
        <f t="shared" ca="1" si="48"/>
        <v>125858</v>
      </c>
      <c r="AY17" s="219">
        <f t="shared" ca="1" si="49"/>
        <v>0</v>
      </c>
      <c r="AZ17" s="252">
        <f>'Goshen Value'!F87</f>
        <v>9525596</v>
      </c>
      <c r="BA17" s="219"/>
      <c r="BB17" s="252">
        <f t="shared" ca="1" si="1"/>
        <v>133751957</v>
      </c>
      <c r="BC17" s="219"/>
      <c r="BD17" s="427">
        <v>216</v>
      </c>
      <c r="BE17" s="427">
        <v>13558</v>
      </c>
      <c r="BF17" s="427">
        <v>1226451</v>
      </c>
      <c r="BG17" s="427">
        <v>3587601</v>
      </c>
      <c r="BH17" s="427">
        <v>446446</v>
      </c>
      <c r="BI17" s="427">
        <v>111567</v>
      </c>
      <c r="BJ17" s="427">
        <v>17309783</v>
      </c>
      <c r="BK17" s="427">
        <v>33934022</v>
      </c>
      <c r="BL17" s="427">
        <v>100975</v>
      </c>
      <c r="BM17" s="427">
        <v>1621</v>
      </c>
      <c r="BN17" s="427">
        <v>13005</v>
      </c>
      <c r="BO17" s="428">
        <v>885403</v>
      </c>
      <c r="BP17" s="428">
        <v>76266</v>
      </c>
      <c r="BQ17" s="256">
        <f t="shared" si="50"/>
        <v>57706914</v>
      </c>
      <c r="BR17" s="219"/>
      <c r="BS17" s="219">
        <f>'MINERAL VALUE DETAIL'!M11</f>
        <v>0</v>
      </c>
      <c r="BT17" s="219">
        <f>'MINERAL VALUE DETAIL'!L11</f>
        <v>0</v>
      </c>
      <c r="BU17" s="219">
        <f>'MINERAL VALUE DETAIL'!S11+'MINERAL VALUE DETAIL'!Q11</f>
        <v>0</v>
      </c>
      <c r="BV17" s="219">
        <f>'MINERAL VALUE DETAIL'!R11</f>
        <v>0</v>
      </c>
      <c r="BW17" s="219">
        <f>'MINERAL VALUE DETAIL'!V11-SUM('VALUATION DETAIL'!BS17:BV17)</f>
        <v>103652</v>
      </c>
      <c r="BX17" s="252">
        <f t="shared" si="2"/>
        <v>103652</v>
      </c>
      <c r="BY17" s="86"/>
      <c r="BZ17" s="266">
        <f t="shared" si="3"/>
        <v>57810566</v>
      </c>
      <c r="CA17" s="262">
        <f t="shared" ca="1" si="4"/>
        <v>191562523</v>
      </c>
      <c r="CB17" s="219"/>
    </row>
    <row r="18" spans="1:80" ht="18.75" customHeight="1">
      <c r="A18" s="219" t="s">
        <v>148</v>
      </c>
      <c r="B18" s="219">
        <f t="shared" ca="1" si="5"/>
        <v>19973.226000000002</v>
      </c>
      <c r="C18" s="219">
        <f t="shared" ca="1" si="6"/>
        <v>2876054</v>
      </c>
      <c r="D18" s="219">
        <f t="shared" ca="1" si="7"/>
        <v>0</v>
      </c>
      <c r="E18" s="219">
        <f t="shared" ca="1" si="8"/>
        <v>0</v>
      </c>
      <c r="F18" s="219">
        <f t="shared" ca="1" si="9"/>
        <v>364128.79110000003</v>
      </c>
      <c r="G18" s="219">
        <f t="shared" ca="1" si="10"/>
        <v>2108010</v>
      </c>
      <c r="H18" s="252">
        <f t="shared" ca="1" si="11"/>
        <v>384102.01710000006</v>
      </c>
      <c r="I18" s="252">
        <f t="shared" ca="1" si="11"/>
        <v>4984064</v>
      </c>
      <c r="J18" s="219"/>
      <c r="K18" s="219">
        <f t="shared" ca="1" si="12"/>
        <v>7697604</v>
      </c>
      <c r="L18" s="219">
        <f t="shared" ca="1" si="13"/>
        <v>22528494</v>
      </c>
      <c r="M18" s="219">
        <f t="shared" ca="1" si="14"/>
        <v>1035316</v>
      </c>
      <c r="N18" s="252">
        <f t="shared" ca="1" si="15"/>
        <v>31261414</v>
      </c>
      <c r="O18" s="219"/>
      <c r="P18" s="219">
        <f t="shared" ca="1" si="16"/>
        <v>1177890</v>
      </c>
      <c r="Q18" s="219">
        <f t="shared" ca="1" si="17"/>
        <v>4997648</v>
      </c>
      <c r="R18" s="219">
        <f t="shared" ca="1" si="18"/>
        <v>1889062</v>
      </c>
      <c r="S18" s="252">
        <f t="shared" ca="1" si="0"/>
        <v>8064600</v>
      </c>
      <c r="T18" s="219"/>
      <c r="U18" s="219">
        <f t="shared" ca="1" si="19"/>
        <v>14</v>
      </c>
      <c r="V18" s="219">
        <f t="shared" ca="1" si="20"/>
        <v>358570</v>
      </c>
      <c r="W18" s="219">
        <f t="shared" ca="1" si="21"/>
        <v>211</v>
      </c>
      <c r="X18" s="219">
        <f t="shared" ca="1" si="22"/>
        <v>0</v>
      </c>
      <c r="Y18" s="219">
        <f t="shared" ca="1" si="23"/>
        <v>0</v>
      </c>
      <c r="Z18" s="219">
        <f t="shared" ca="1" si="24"/>
        <v>0</v>
      </c>
      <c r="AA18" s="219">
        <f t="shared" ca="1" si="25"/>
        <v>2164</v>
      </c>
      <c r="AB18" s="219">
        <f t="shared" ca="1" si="26"/>
        <v>0</v>
      </c>
      <c r="AC18" s="219">
        <f t="shared" ca="1" si="27"/>
        <v>202</v>
      </c>
      <c r="AD18" s="219">
        <f t="shared" ca="1" si="28"/>
        <v>0</v>
      </c>
      <c r="AE18" s="219">
        <f t="shared" ca="1" si="29"/>
        <v>0</v>
      </c>
      <c r="AF18" s="219">
        <f t="shared" ca="1" si="30"/>
        <v>356142</v>
      </c>
      <c r="AG18" s="219">
        <f t="shared" ca="1" si="31"/>
        <v>3696</v>
      </c>
      <c r="AH18" s="219">
        <f t="shared" ca="1" si="32"/>
        <v>153494</v>
      </c>
      <c r="AI18" s="219">
        <f t="shared" ca="1" si="33"/>
        <v>0</v>
      </c>
      <c r="AJ18" s="219">
        <f t="shared" ca="1" si="34"/>
        <v>27</v>
      </c>
      <c r="AK18" s="219">
        <f t="shared" ca="1" si="35"/>
        <v>0</v>
      </c>
      <c r="AL18" s="219">
        <f t="shared" ca="1" si="36"/>
        <v>0</v>
      </c>
      <c r="AM18" s="219">
        <f t="shared" ca="1" si="37"/>
        <v>122</v>
      </c>
      <c r="AN18" s="219">
        <f t="shared" ca="1" si="38"/>
        <v>0</v>
      </c>
      <c r="AO18" s="219">
        <f t="shared" ca="1" si="39"/>
        <v>0</v>
      </c>
      <c r="AP18" s="219">
        <f t="shared" ca="1" si="40"/>
        <v>3911019</v>
      </c>
      <c r="AQ18" s="219">
        <f t="shared" ca="1" si="41"/>
        <v>0</v>
      </c>
      <c r="AR18" s="219">
        <f t="shared" ca="1" si="42"/>
        <v>0</v>
      </c>
      <c r="AS18" s="219">
        <f t="shared" ca="1" si="43"/>
        <v>693044</v>
      </c>
      <c r="AT18" s="219">
        <f t="shared" ca="1" si="44"/>
        <v>432419</v>
      </c>
      <c r="AU18" s="219">
        <f t="shared" ca="1" si="45"/>
        <v>0</v>
      </c>
      <c r="AV18" s="219">
        <f t="shared" ca="1" si="46"/>
        <v>700</v>
      </c>
      <c r="AW18" s="219">
        <f t="shared" ca="1" si="47"/>
        <v>0</v>
      </c>
      <c r="AX18" s="219">
        <f t="shared" ca="1" si="48"/>
        <v>75933</v>
      </c>
      <c r="AY18" s="219">
        <f t="shared" ca="1" si="49"/>
        <v>53020</v>
      </c>
      <c r="AZ18" s="252">
        <f>'Hot Springs Value'!F87</f>
        <v>5987757</v>
      </c>
      <c r="BA18" s="219"/>
      <c r="BB18" s="252">
        <f t="shared" ca="1" si="1"/>
        <v>50297835</v>
      </c>
      <c r="BC18" s="219"/>
      <c r="BD18" s="427">
        <v>0</v>
      </c>
      <c r="BE18" s="427">
        <v>1820314</v>
      </c>
      <c r="BF18" s="427">
        <v>0</v>
      </c>
      <c r="BG18" s="427">
        <v>929209</v>
      </c>
      <c r="BH18" s="427">
        <v>76349</v>
      </c>
      <c r="BI18" s="427">
        <v>107798</v>
      </c>
      <c r="BJ18" s="427">
        <v>3511588</v>
      </c>
      <c r="BK18" s="427">
        <v>3947918</v>
      </c>
      <c r="BL18" s="427">
        <v>113915</v>
      </c>
      <c r="BM18" s="427">
        <v>2769</v>
      </c>
      <c r="BN18" s="427">
        <v>5780</v>
      </c>
      <c r="BO18" s="428">
        <v>213409</v>
      </c>
      <c r="BP18" s="428">
        <v>66681</v>
      </c>
      <c r="BQ18" s="219">
        <f t="shared" si="50"/>
        <v>10795730</v>
      </c>
      <c r="BR18" s="219"/>
      <c r="BS18" s="219">
        <f>'MINERAL VALUE DETAIL'!M12</f>
        <v>58639432</v>
      </c>
      <c r="BT18" s="219">
        <f>'MINERAL VALUE DETAIL'!L12</f>
        <v>109630</v>
      </c>
      <c r="BU18" s="219">
        <f>'MINERAL VALUE DETAIL'!S12+'MINERAL VALUE DETAIL'!Q12</f>
        <v>0</v>
      </c>
      <c r="BV18" s="219">
        <f>'MINERAL VALUE DETAIL'!R12</f>
        <v>0</v>
      </c>
      <c r="BW18" s="219">
        <f>'MINERAL VALUE DETAIL'!V12-SUM('VALUATION DETAIL'!BS18:BV18)</f>
        <v>1785752</v>
      </c>
      <c r="BX18" s="252">
        <f t="shared" si="2"/>
        <v>60534814</v>
      </c>
      <c r="BY18" s="86"/>
      <c r="BZ18" s="266">
        <f t="shared" si="3"/>
        <v>71330544</v>
      </c>
      <c r="CA18" s="262">
        <f t="shared" ca="1" si="4"/>
        <v>121628379</v>
      </c>
      <c r="CB18" s="219"/>
    </row>
    <row r="19" spans="1:80" ht="18.75" customHeight="1">
      <c r="A19" s="219" t="s">
        <v>149</v>
      </c>
      <c r="B19" s="219">
        <f t="shared" ca="1" si="5"/>
        <v>52868.1</v>
      </c>
      <c r="C19" s="219">
        <f t="shared" ca="1" si="6"/>
        <v>9557936</v>
      </c>
      <c r="D19" s="219">
        <f t="shared" ca="1" si="7"/>
        <v>2769</v>
      </c>
      <c r="E19" s="219">
        <f t="shared" ca="1" si="8"/>
        <v>70492</v>
      </c>
      <c r="F19" s="219">
        <f t="shared" ca="1" si="9"/>
        <v>1427650.649</v>
      </c>
      <c r="G19" s="219">
        <f t="shared" ca="1" si="10"/>
        <v>9341154</v>
      </c>
      <c r="H19" s="252">
        <f t="shared" ca="1" si="11"/>
        <v>1483287.7490000001</v>
      </c>
      <c r="I19" s="252">
        <f t="shared" ca="1" si="11"/>
        <v>18969582</v>
      </c>
      <c r="J19" s="219"/>
      <c r="K19" s="219">
        <f t="shared" ca="1" si="12"/>
        <v>26830624</v>
      </c>
      <c r="L19" s="219">
        <f t="shared" ca="1" si="13"/>
        <v>55443248</v>
      </c>
      <c r="M19" s="219">
        <f t="shared" ca="1" si="14"/>
        <v>1109715</v>
      </c>
      <c r="N19" s="252">
        <f t="shared" ca="1" si="15"/>
        <v>83383587</v>
      </c>
      <c r="O19" s="219"/>
      <c r="P19" s="219">
        <f t="shared" ca="1" si="16"/>
        <v>3468159</v>
      </c>
      <c r="Q19" s="219">
        <f t="shared" ca="1" si="17"/>
        <v>10687143</v>
      </c>
      <c r="R19" s="219">
        <f t="shared" ca="1" si="18"/>
        <v>3751825</v>
      </c>
      <c r="S19" s="252">
        <f t="shared" ca="1" si="0"/>
        <v>17907127</v>
      </c>
      <c r="T19" s="219"/>
      <c r="U19" s="219">
        <f t="shared" ca="1" si="19"/>
        <v>242</v>
      </c>
      <c r="V19" s="219">
        <f t="shared" ca="1" si="20"/>
        <v>0</v>
      </c>
      <c r="W19" s="219">
        <f t="shared" ca="1" si="21"/>
        <v>0</v>
      </c>
      <c r="X19" s="219">
        <f t="shared" ca="1" si="22"/>
        <v>12356</v>
      </c>
      <c r="Y19" s="219">
        <f t="shared" ca="1" si="23"/>
        <v>0</v>
      </c>
      <c r="Z19" s="219">
        <f t="shared" ca="1" si="24"/>
        <v>141500</v>
      </c>
      <c r="AA19" s="219">
        <f t="shared" ca="1" si="25"/>
        <v>14085</v>
      </c>
      <c r="AB19" s="219">
        <f t="shared" ca="1" si="26"/>
        <v>0</v>
      </c>
      <c r="AC19" s="219">
        <f t="shared" ca="1" si="27"/>
        <v>0</v>
      </c>
      <c r="AD19" s="219">
        <f t="shared" ca="1" si="28"/>
        <v>0</v>
      </c>
      <c r="AE19" s="219">
        <f t="shared" ca="1" si="29"/>
        <v>0</v>
      </c>
      <c r="AF19" s="219">
        <f t="shared" ca="1" si="30"/>
        <v>118321</v>
      </c>
      <c r="AG19" s="219">
        <f t="shared" ca="1" si="31"/>
        <v>16943</v>
      </c>
      <c r="AH19" s="219">
        <f t="shared" ca="1" si="32"/>
        <v>33863</v>
      </c>
      <c r="AI19" s="219">
        <f t="shared" ca="1" si="33"/>
        <v>68565</v>
      </c>
      <c r="AJ19" s="219">
        <f t="shared" ca="1" si="34"/>
        <v>5504</v>
      </c>
      <c r="AK19" s="219">
        <f t="shared" ca="1" si="35"/>
        <v>7554</v>
      </c>
      <c r="AL19" s="219">
        <f t="shared" ca="1" si="36"/>
        <v>533689</v>
      </c>
      <c r="AM19" s="219">
        <f t="shared" ca="1" si="37"/>
        <v>0</v>
      </c>
      <c r="AN19" s="219">
        <f t="shared" ca="1" si="38"/>
        <v>0</v>
      </c>
      <c r="AO19" s="219">
        <f t="shared" ca="1" si="39"/>
        <v>4582</v>
      </c>
      <c r="AP19" s="219">
        <f t="shared" ca="1" si="40"/>
        <v>94630414</v>
      </c>
      <c r="AQ19" s="219">
        <f t="shared" ca="1" si="41"/>
        <v>252778</v>
      </c>
      <c r="AR19" s="219">
        <f t="shared" ca="1" si="42"/>
        <v>58487</v>
      </c>
      <c r="AS19" s="219">
        <f t="shared" ca="1" si="43"/>
        <v>389055</v>
      </c>
      <c r="AT19" s="219">
        <f t="shared" ca="1" si="44"/>
        <v>23589</v>
      </c>
      <c r="AU19" s="219">
        <f t="shared" ca="1" si="45"/>
        <v>0</v>
      </c>
      <c r="AV19" s="219">
        <f t="shared" ca="1" si="46"/>
        <v>0</v>
      </c>
      <c r="AW19" s="219">
        <f t="shared" ca="1" si="47"/>
        <v>0</v>
      </c>
      <c r="AX19" s="219">
        <f t="shared" ca="1" si="48"/>
        <v>0</v>
      </c>
      <c r="AY19" s="219">
        <f t="shared" ca="1" si="49"/>
        <v>1125751.97</v>
      </c>
      <c r="AZ19" s="252">
        <f>'Johnson Value'!F87</f>
        <v>96311527</v>
      </c>
      <c r="BA19" s="219"/>
      <c r="BB19" s="252">
        <f t="shared" ca="1" si="1"/>
        <v>216571823</v>
      </c>
      <c r="BC19" s="219"/>
      <c r="BD19" s="427">
        <v>0</v>
      </c>
      <c r="BE19" s="427">
        <v>1823188</v>
      </c>
      <c r="BF19" s="427">
        <v>0</v>
      </c>
      <c r="BG19" s="427">
        <v>1692964</v>
      </c>
      <c r="BH19" s="427">
        <v>80752</v>
      </c>
      <c r="BI19" s="427">
        <v>206681</v>
      </c>
      <c r="BJ19" s="427">
        <v>2507755</v>
      </c>
      <c r="BK19" s="427">
        <v>0</v>
      </c>
      <c r="BL19" s="427">
        <v>295576</v>
      </c>
      <c r="BM19" s="427">
        <v>168837</v>
      </c>
      <c r="BN19" s="427">
        <v>5847</v>
      </c>
      <c r="BO19" s="428">
        <v>152810</v>
      </c>
      <c r="BP19" s="428">
        <v>97150</v>
      </c>
      <c r="BQ19" s="219">
        <f t="shared" si="50"/>
        <v>7031560</v>
      </c>
      <c r="BR19" s="219"/>
      <c r="BS19" s="219">
        <f>'MINERAL VALUE DETAIL'!M13</f>
        <v>42381709</v>
      </c>
      <c r="BT19" s="219">
        <f>'MINERAL VALUE DETAIL'!L13</f>
        <v>129483626</v>
      </c>
      <c r="BU19" s="219">
        <f>'MINERAL VALUE DETAIL'!S13+'MINERAL VALUE DETAIL'!Q13</f>
        <v>0</v>
      </c>
      <c r="BV19" s="219">
        <f>'MINERAL VALUE DETAIL'!R13</f>
        <v>0</v>
      </c>
      <c r="BW19" s="219">
        <f>'MINERAL VALUE DETAIL'!V13-SUM('VALUATION DETAIL'!BS19:BV19)</f>
        <v>9859355</v>
      </c>
      <c r="BX19" s="252">
        <f t="shared" si="2"/>
        <v>181724690</v>
      </c>
      <c r="BY19" s="86"/>
      <c r="BZ19" s="266">
        <f t="shared" si="3"/>
        <v>188756250</v>
      </c>
      <c r="CA19" s="262">
        <f t="shared" ca="1" si="4"/>
        <v>405328073</v>
      </c>
      <c r="CB19" s="219"/>
    </row>
    <row r="20" spans="1:80" ht="18.75" customHeight="1">
      <c r="A20" s="219" t="s">
        <v>150</v>
      </c>
      <c r="B20" s="219">
        <f t="shared" ca="1" si="5"/>
        <v>38906.739000000001</v>
      </c>
      <c r="C20" s="219">
        <f t="shared" ca="1" si="6"/>
        <v>6581290</v>
      </c>
      <c r="D20" s="219">
        <f t="shared" ca="1" si="7"/>
        <v>231865.43799999999</v>
      </c>
      <c r="E20" s="219">
        <f t="shared" ca="1" si="8"/>
        <v>8516985</v>
      </c>
      <c r="F20" s="219">
        <f t="shared" ca="1" si="9"/>
        <v>1101625.2930000001</v>
      </c>
      <c r="G20" s="219">
        <f t="shared" ca="1" si="10"/>
        <v>10355815</v>
      </c>
      <c r="H20" s="252">
        <f t="shared" ca="1" si="11"/>
        <v>1372397.4700000002</v>
      </c>
      <c r="I20" s="252">
        <f t="shared" ca="1" si="11"/>
        <v>25454090</v>
      </c>
      <c r="J20" s="219"/>
      <c r="K20" s="219">
        <f t="shared" ca="1" si="12"/>
        <v>132411550</v>
      </c>
      <c r="L20" s="219">
        <f t="shared" ca="1" si="13"/>
        <v>539455311</v>
      </c>
      <c r="M20" s="219">
        <f t="shared" ca="1" si="14"/>
        <v>4491271</v>
      </c>
      <c r="N20" s="252">
        <f t="shared" ca="1" si="15"/>
        <v>676358132</v>
      </c>
      <c r="O20" s="219"/>
      <c r="P20" s="219">
        <f t="shared" ca="1" si="16"/>
        <v>41029391</v>
      </c>
      <c r="Q20" s="219">
        <f t="shared" ca="1" si="17"/>
        <v>154838958</v>
      </c>
      <c r="R20" s="219">
        <f t="shared" ca="1" si="18"/>
        <v>102523791</v>
      </c>
      <c r="S20" s="252">
        <f t="shared" ca="1" si="0"/>
        <v>298392140</v>
      </c>
      <c r="T20" s="219"/>
      <c r="U20" s="219">
        <f t="shared" ca="1" si="19"/>
        <v>29770</v>
      </c>
      <c r="V20" s="219">
        <f t="shared" ca="1" si="20"/>
        <v>26667</v>
      </c>
      <c r="W20" s="219">
        <f t="shared" ca="1" si="21"/>
        <v>0</v>
      </c>
      <c r="X20" s="219">
        <f t="shared" ca="1" si="22"/>
        <v>0</v>
      </c>
      <c r="Y20" s="219">
        <f t="shared" ca="1" si="23"/>
        <v>0</v>
      </c>
      <c r="Z20" s="219">
        <f t="shared" ca="1" si="24"/>
        <v>0</v>
      </c>
      <c r="AA20" s="219">
        <f t="shared" ca="1" si="25"/>
        <v>676346</v>
      </c>
      <c r="AB20" s="219">
        <f t="shared" ca="1" si="26"/>
        <v>0</v>
      </c>
      <c r="AC20" s="219">
        <f t="shared" ca="1" si="27"/>
        <v>1983362</v>
      </c>
      <c r="AD20" s="219">
        <f t="shared" ca="1" si="28"/>
        <v>1825530</v>
      </c>
      <c r="AE20" s="219">
        <f t="shared" ca="1" si="29"/>
        <v>265620</v>
      </c>
      <c r="AF20" s="219">
        <f t="shared" ca="1" si="30"/>
        <v>1851643</v>
      </c>
      <c r="AG20" s="219">
        <f t="shared" ca="1" si="31"/>
        <v>91479</v>
      </c>
      <c r="AH20" s="219">
        <f t="shared" ca="1" si="32"/>
        <v>8488711</v>
      </c>
      <c r="AI20" s="219">
        <f t="shared" ca="1" si="33"/>
        <v>576859</v>
      </c>
      <c r="AJ20" s="219">
        <f t="shared" ca="1" si="34"/>
        <v>112707</v>
      </c>
      <c r="AK20" s="219">
        <f t="shared" ca="1" si="35"/>
        <v>98960</v>
      </c>
      <c r="AL20" s="219">
        <f t="shared" ca="1" si="36"/>
        <v>3306736</v>
      </c>
      <c r="AM20" s="219">
        <f t="shared" ca="1" si="37"/>
        <v>236551</v>
      </c>
      <c r="AN20" s="219">
        <f t="shared" ca="1" si="38"/>
        <v>15095</v>
      </c>
      <c r="AO20" s="219">
        <f t="shared" ca="1" si="39"/>
        <v>208933</v>
      </c>
      <c r="AP20" s="219">
        <f t="shared" ca="1" si="40"/>
        <v>11676743</v>
      </c>
      <c r="AQ20" s="219">
        <f t="shared" ca="1" si="41"/>
        <v>0</v>
      </c>
      <c r="AR20" s="219">
        <f t="shared" ca="1" si="42"/>
        <v>0</v>
      </c>
      <c r="AS20" s="219">
        <f t="shared" ca="1" si="43"/>
        <v>23231</v>
      </c>
      <c r="AT20" s="219">
        <f t="shared" ca="1" si="44"/>
        <v>59143987</v>
      </c>
      <c r="AU20" s="219">
        <f t="shared" ca="1" si="45"/>
        <v>28023159</v>
      </c>
      <c r="AV20" s="219">
        <f t="shared" ca="1" si="46"/>
        <v>2958834</v>
      </c>
      <c r="AW20" s="219">
        <f t="shared" ca="1" si="47"/>
        <v>0</v>
      </c>
      <c r="AX20" s="219">
        <f t="shared" ca="1" si="48"/>
        <v>769409</v>
      </c>
      <c r="AY20" s="219">
        <f t="shared" ca="1" si="49"/>
        <v>2319221.389</v>
      </c>
      <c r="AZ20" s="252">
        <f>'Laramie Value'!F87</f>
        <v>122390332</v>
      </c>
      <c r="BA20" s="219"/>
      <c r="BB20" s="252">
        <f t="shared" ca="1" si="1"/>
        <v>1122594694</v>
      </c>
      <c r="BC20" s="219"/>
      <c r="BD20" s="427">
        <v>251407</v>
      </c>
      <c r="BE20" s="427">
        <v>41046009</v>
      </c>
      <c r="BF20" s="427">
        <v>100165</v>
      </c>
      <c r="BG20" s="427">
        <v>5455310</v>
      </c>
      <c r="BH20" s="427">
        <v>0</v>
      </c>
      <c r="BI20" s="427">
        <v>4507183</v>
      </c>
      <c r="BJ20" s="427">
        <v>13536802</v>
      </c>
      <c r="BK20" s="427">
        <v>38650666</v>
      </c>
      <c r="BL20" s="427">
        <v>1710772</v>
      </c>
      <c r="BM20" s="427">
        <v>2377471</v>
      </c>
      <c r="BN20" s="427">
        <v>430539</v>
      </c>
      <c r="BO20" s="428">
        <v>916134</v>
      </c>
      <c r="BP20" s="428">
        <v>9921337</v>
      </c>
      <c r="BQ20" s="219">
        <f t="shared" si="50"/>
        <v>118903795</v>
      </c>
      <c r="BR20" s="219"/>
      <c r="BS20" s="219">
        <f>'MINERAL VALUE DETAIL'!M14</f>
        <v>186965850</v>
      </c>
      <c r="BT20" s="219">
        <f>'MINERAL VALUE DETAIL'!L14</f>
        <v>7692095</v>
      </c>
      <c r="BU20" s="219">
        <f>'MINERAL VALUE DETAIL'!S14+'MINERAL VALUE DETAIL'!Q14</f>
        <v>0</v>
      </c>
      <c r="BV20" s="219">
        <f>'MINERAL VALUE DETAIL'!R14</f>
        <v>0</v>
      </c>
      <c r="BW20" s="219">
        <f>'MINERAL VALUE DETAIL'!V14-SUM('VALUATION DETAIL'!BS20:BV20)</f>
        <v>12931073</v>
      </c>
      <c r="BX20" s="252">
        <f t="shared" si="2"/>
        <v>207589018</v>
      </c>
      <c r="BY20" s="86"/>
      <c r="BZ20" s="266">
        <f t="shared" si="3"/>
        <v>326492813</v>
      </c>
      <c r="CA20" s="262">
        <f t="shared" ca="1" si="4"/>
        <v>1449087507</v>
      </c>
      <c r="CB20" s="219"/>
    </row>
    <row r="21" spans="1:80" ht="18.75" customHeight="1">
      <c r="A21" s="219" t="s">
        <v>151</v>
      </c>
      <c r="B21" s="219">
        <f t="shared" ca="1" si="5"/>
        <v>78216.991188</v>
      </c>
      <c r="C21" s="219">
        <f t="shared" ca="1" si="6"/>
        <v>9627455</v>
      </c>
      <c r="D21" s="219">
        <f t="shared" ca="1" si="7"/>
        <v>18357.330000000002</v>
      </c>
      <c r="E21" s="219">
        <f t="shared" ca="1" si="8"/>
        <v>612402</v>
      </c>
      <c r="F21" s="219">
        <f t="shared" ca="1" si="9"/>
        <v>399088.27600000007</v>
      </c>
      <c r="G21" s="219">
        <f t="shared" ca="1" si="10"/>
        <v>2768642</v>
      </c>
      <c r="H21" s="252">
        <f t="shared" ca="1" si="11"/>
        <v>495662.5971880001</v>
      </c>
      <c r="I21" s="252">
        <f t="shared" ca="1" si="11"/>
        <v>13008499</v>
      </c>
      <c r="J21" s="219"/>
      <c r="K21" s="219">
        <f t="shared" ca="1" si="12"/>
        <v>48481566</v>
      </c>
      <c r="L21" s="219">
        <f t="shared" ca="1" si="13"/>
        <v>139522207</v>
      </c>
      <c r="M21" s="219">
        <f t="shared" ca="1" si="14"/>
        <v>1767294</v>
      </c>
      <c r="N21" s="252">
        <f t="shared" ca="1" si="15"/>
        <v>189771067</v>
      </c>
      <c r="O21" s="219"/>
      <c r="P21" s="219">
        <f t="shared" ca="1" si="16"/>
        <v>5978290</v>
      </c>
      <c r="Q21" s="219">
        <f t="shared" ca="1" si="17"/>
        <v>13238799</v>
      </c>
      <c r="R21" s="219">
        <f t="shared" ca="1" si="18"/>
        <v>4810920</v>
      </c>
      <c r="S21" s="252">
        <f t="shared" ca="1" si="0"/>
        <v>24028009</v>
      </c>
      <c r="T21" s="219"/>
      <c r="U21" s="219">
        <f t="shared" ca="1" si="19"/>
        <v>116073</v>
      </c>
      <c r="V21" s="219">
        <f t="shared" ca="1" si="20"/>
        <v>34824</v>
      </c>
      <c r="W21" s="219">
        <f t="shared" ca="1" si="21"/>
        <v>0</v>
      </c>
      <c r="X21" s="219">
        <f t="shared" ca="1" si="22"/>
        <v>0</v>
      </c>
      <c r="Y21" s="219">
        <f t="shared" ca="1" si="23"/>
        <v>51714</v>
      </c>
      <c r="Z21" s="219">
        <f t="shared" ca="1" si="24"/>
        <v>0</v>
      </c>
      <c r="AA21" s="219">
        <f t="shared" ca="1" si="25"/>
        <v>20708</v>
      </c>
      <c r="AB21" s="219">
        <f t="shared" ca="1" si="26"/>
        <v>0</v>
      </c>
      <c r="AC21" s="219">
        <f t="shared" ca="1" si="27"/>
        <v>0</v>
      </c>
      <c r="AD21" s="219">
        <f t="shared" ca="1" si="28"/>
        <v>1131338</v>
      </c>
      <c r="AE21" s="219">
        <f t="shared" ca="1" si="29"/>
        <v>74647</v>
      </c>
      <c r="AF21" s="219">
        <f t="shared" ca="1" si="30"/>
        <v>336226</v>
      </c>
      <c r="AG21" s="219">
        <f t="shared" ca="1" si="31"/>
        <v>0</v>
      </c>
      <c r="AH21" s="219">
        <f t="shared" ca="1" si="32"/>
        <v>31024</v>
      </c>
      <c r="AI21" s="219">
        <f t="shared" ca="1" si="33"/>
        <v>292902</v>
      </c>
      <c r="AJ21" s="219">
        <f t="shared" ca="1" si="34"/>
        <v>0</v>
      </c>
      <c r="AK21" s="219">
        <f t="shared" ca="1" si="35"/>
        <v>0</v>
      </c>
      <c r="AL21" s="219">
        <f t="shared" ca="1" si="36"/>
        <v>53406</v>
      </c>
      <c r="AM21" s="219">
        <f t="shared" ca="1" si="37"/>
        <v>207686</v>
      </c>
      <c r="AN21" s="219">
        <f t="shared" ca="1" si="38"/>
        <v>0</v>
      </c>
      <c r="AO21" s="219">
        <f t="shared" ca="1" si="39"/>
        <v>0</v>
      </c>
      <c r="AP21" s="219">
        <f t="shared" ca="1" si="40"/>
        <v>123253794</v>
      </c>
      <c r="AQ21" s="219">
        <f t="shared" ca="1" si="41"/>
        <v>14594011</v>
      </c>
      <c r="AR21" s="219">
        <f t="shared" ca="1" si="42"/>
        <v>8129</v>
      </c>
      <c r="AS21" s="219">
        <f t="shared" ca="1" si="43"/>
        <v>167257</v>
      </c>
      <c r="AT21" s="219">
        <f t="shared" ca="1" si="44"/>
        <v>27146885</v>
      </c>
      <c r="AU21" s="219">
        <f t="shared" ca="1" si="45"/>
        <v>0</v>
      </c>
      <c r="AV21" s="219">
        <f t="shared" ca="1" si="46"/>
        <v>0</v>
      </c>
      <c r="AW21" s="219">
        <f t="shared" ca="1" si="47"/>
        <v>0</v>
      </c>
      <c r="AX21" s="219">
        <f t="shared" ca="1" si="48"/>
        <v>392469</v>
      </c>
      <c r="AY21" s="219">
        <f t="shared" ca="1" si="49"/>
        <v>23906340</v>
      </c>
      <c r="AZ21" s="252">
        <f>'Lincoln Value'!F87</f>
        <v>167913093</v>
      </c>
      <c r="BA21" s="219"/>
      <c r="BB21" s="252">
        <f t="shared" ca="1" si="1"/>
        <v>394720668</v>
      </c>
      <c r="BC21" s="219"/>
      <c r="BD21" s="427">
        <v>312</v>
      </c>
      <c r="BE21" s="427">
        <v>30651330</v>
      </c>
      <c r="BF21" s="427">
        <v>0</v>
      </c>
      <c r="BG21" s="427">
        <v>3774937</v>
      </c>
      <c r="BH21" s="427">
        <v>834951</v>
      </c>
      <c r="BI21" s="427">
        <v>24739599</v>
      </c>
      <c r="BJ21" s="427">
        <v>1968351</v>
      </c>
      <c r="BK21" s="427">
        <v>12653245</v>
      </c>
      <c r="BL21" s="427">
        <v>193450</v>
      </c>
      <c r="BM21" s="427">
        <v>227059</v>
      </c>
      <c r="BN21" s="427">
        <v>0</v>
      </c>
      <c r="BO21" s="428">
        <v>1087112</v>
      </c>
      <c r="BP21" s="428">
        <v>10538</v>
      </c>
      <c r="BQ21" s="219">
        <f t="shared" si="50"/>
        <v>76140884</v>
      </c>
      <c r="BR21" s="219"/>
      <c r="BS21" s="219">
        <f>'MINERAL VALUE DETAIL'!M15</f>
        <v>10534985</v>
      </c>
      <c r="BT21" s="219">
        <f>'MINERAL VALUE DETAIL'!L15</f>
        <v>75039394</v>
      </c>
      <c r="BU21" s="219">
        <f>'MINERAL VALUE DETAIL'!S15+'MINERAL VALUE DETAIL'!Q15</f>
        <v>127759963</v>
      </c>
      <c r="BV21" s="219">
        <f>'MINERAL VALUE DETAIL'!R15</f>
        <v>0</v>
      </c>
      <c r="BW21" s="219">
        <f>'MINERAL VALUE DETAIL'!V15-SUM('VALUATION DETAIL'!BS21:BV21)</f>
        <v>750066</v>
      </c>
      <c r="BX21" s="252">
        <f t="shared" si="2"/>
        <v>214084408</v>
      </c>
      <c r="BY21" s="86"/>
      <c r="BZ21" s="266">
        <f t="shared" si="3"/>
        <v>290225292</v>
      </c>
      <c r="CA21" s="262">
        <f t="shared" ca="1" si="4"/>
        <v>684945960</v>
      </c>
      <c r="CB21" s="219"/>
    </row>
    <row r="22" spans="1:80" ht="18.75" customHeight="1">
      <c r="A22" s="219" t="s">
        <v>152</v>
      </c>
      <c r="B22" s="219">
        <f t="shared" ca="1" si="5"/>
        <v>24563</v>
      </c>
      <c r="C22" s="219">
        <f t="shared" ca="1" si="6"/>
        <v>4096730</v>
      </c>
      <c r="D22" s="219">
        <f t="shared" ca="1" si="7"/>
        <v>558</v>
      </c>
      <c r="E22" s="219">
        <f t="shared" ca="1" si="8"/>
        <v>21529</v>
      </c>
      <c r="F22" s="219">
        <f t="shared" ca="1" si="9"/>
        <v>1316469.68</v>
      </c>
      <c r="G22" s="219">
        <f t="shared" ca="1" si="10"/>
        <v>9663451</v>
      </c>
      <c r="H22" s="252">
        <f t="shared" ca="1" si="11"/>
        <v>1341590.68</v>
      </c>
      <c r="I22" s="252">
        <f t="shared" ca="1" si="11"/>
        <v>13781710</v>
      </c>
      <c r="J22" s="219"/>
      <c r="K22" s="219">
        <f t="shared" ca="1" si="12"/>
        <v>171891679</v>
      </c>
      <c r="L22" s="219">
        <f t="shared" ca="1" si="13"/>
        <v>401907820</v>
      </c>
      <c r="M22" s="219">
        <f t="shared" ca="1" si="14"/>
        <v>3452599</v>
      </c>
      <c r="N22" s="252">
        <f t="shared" ca="1" si="15"/>
        <v>577252098</v>
      </c>
      <c r="O22" s="219"/>
      <c r="P22" s="219">
        <f t="shared" ca="1" si="16"/>
        <v>41357386</v>
      </c>
      <c r="Q22" s="219">
        <f t="shared" ca="1" si="17"/>
        <v>148101700</v>
      </c>
      <c r="R22" s="219">
        <f t="shared" ca="1" si="18"/>
        <v>40469322</v>
      </c>
      <c r="S22" s="252">
        <f t="shared" ca="1" si="0"/>
        <v>229928408</v>
      </c>
      <c r="T22" s="219"/>
      <c r="U22" s="219">
        <f t="shared" ca="1" si="19"/>
        <v>58854</v>
      </c>
      <c r="V22" s="219">
        <f t="shared" ca="1" si="20"/>
        <v>34948</v>
      </c>
      <c r="W22" s="219">
        <f t="shared" ca="1" si="21"/>
        <v>0</v>
      </c>
      <c r="X22" s="219">
        <f t="shared" ca="1" si="22"/>
        <v>0</v>
      </c>
      <c r="Y22" s="219">
        <f t="shared" ca="1" si="23"/>
        <v>0</v>
      </c>
      <c r="Z22" s="219">
        <f t="shared" ca="1" si="24"/>
        <v>0</v>
      </c>
      <c r="AA22" s="219">
        <f t="shared" ca="1" si="25"/>
        <v>332573</v>
      </c>
      <c r="AB22" s="219">
        <f t="shared" ca="1" si="26"/>
        <v>0</v>
      </c>
      <c r="AC22" s="219">
        <f t="shared" ca="1" si="27"/>
        <v>881399</v>
      </c>
      <c r="AD22" s="219">
        <f t="shared" ca="1" si="28"/>
        <v>938171</v>
      </c>
      <c r="AE22" s="219">
        <f t="shared" ca="1" si="29"/>
        <v>1082844</v>
      </c>
      <c r="AF22" s="219">
        <f t="shared" ca="1" si="30"/>
        <v>1709624</v>
      </c>
      <c r="AG22" s="219">
        <f t="shared" ca="1" si="31"/>
        <v>1023244</v>
      </c>
      <c r="AH22" s="219">
        <f t="shared" ca="1" si="32"/>
        <v>5286197</v>
      </c>
      <c r="AI22" s="219">
        <f t="shared" ca="1" si="33"/>
        <v>6585417</v>
      </c>
      <c r="AJ22" s="219">
        <f t="shared" ca="1" si="34"/>
        <v>56</v>
      </c>
      <c r="AK22" s="219">
        <f t="shared" ca="1" si="35"/>
        <v>108189</v>
      </c>
      <c r="AL22" s="219">
        <f t="shared" ca="1" si="36"/>
        <v>50461</v>
      </c>
      <c r="AM22" s="219">
        <f t="shared" ca="1" si="37"/>
        <v>0</v>
      </c>
      <c r="AN22" s="219">
        <f t="shared" ca="1" si="38"/>
        <v>0</v>
      </c>
      <c r="AO22" s="219">
        <f t="shared" ca="1" si="39"/>
        <v>0</v>
      </c>
      <c r="AP22" s="219">
        <f t="shared" ca="1" si="40"/>
        <v>63951427</v>
      </c>
      <c r="AQ22" s="219">
        <f t="shared" ca="1" si="41"/>
        <v>0</v>
      </c>
      <c r="AR22" s="219">
        <f t="shared" ca="1" si="42"/>
        <v>0</v>
      </c>
      <c r="AS22" s="219">
        <f t="shared" ca="1" si="43"/>
        <v>3350056</v>
      </c>
      <c r="AT22" s="219">
        <f t="shared" ca="1" si="44"/>
        <v>22298211</v>
      </c>
      <c r="AU22" s="219">
        <f t="shared" ca="1" si="45"/>
        <v>179591</v>
      </c>
      <c r="AV22" s="219">
        <f t="shared" ca="1" si="46"/>
        <v>5494160</v>
      </c>
      <c r="AW22" s="219">
        <f t="shared" ca="1" si="47"/>
        <v>0</v>
      </c>
      <c r="AX22" s="219">
        <f t="shared" ca="1" si="48"/>
        <v>431120</v>
      </c>
      <c r="AY22" s="219">
        <f t="shared" ca="1" si="49"/>
        <v>1120291</v>
      </c>
      <c r="AZ22" s="252">
        <f>'Natrona Value'!F87</f>
        <v>113796542</v>
      </c>
      <c r="BA22" s="219"/>
      <c r="BB22" s="252">
        <f t="shared" ca="1" si="1"/>
        <v>934758758</v>
      </c>
      <c r="BC22" s="219"/>
      <c r="BD22" s="427">
        <v>2037447</v>
      </c>
      <c r="BE22" s="427">
        <v>15490941</v>
      </c>
      <c r="BF22" s="427">
        <v>0</v>
      </c>
      <c r="BG22" s="427">
        <v>584106</v>
      </c>
      <c r="BH22" s="427">
        <v>3442307</v>
      </c>
      <c r="BI22" s="427">
        <v>1291622</v>
      </c>
      <c r="BJ22" s="427">
        <v>18362797</v>
      </c>
      <c r="BK22" s="427">
        <v>10887690</v>
      </c>
      <c r="BL22" s="427">
        <v>981709</v>
      </c>
      <c r="BM22" s="427">
        <v>1941709</v>
      </c>
      <c r="BN22" s="427">
        <v>233536</v>
      </c>
      <c r="BO22" s="428">
        <v>422692</v>
      </c>
      <c r="BP22" s="428">
        <v>1060349</v>
      </c>
      <c r="BQ22" s="219">
        <f t="shared" si="50"/>
        <v>56736905</v>
      </c>
      <c r="BR22" s="219"/>
      <c r="BS22" s="219">
        <f>'MINERAL VALUE DETAIL'!M16</f>
        <v>186605747</v>
      </c>
      <c r="BT22" s="219">
        <f>'MINERAL VALUE DETAIL'!L16</f>
        <v>21449453</v>
      </c>
      <c r="BU22" s="219">
        <f>'MINERAL VALUE DETAIL'!S16+'MINERAL VALUE DETAIL'!Q16</f>
        <v>0</v>
      </c>
      <c r="BV22" s="219">
        <f>'MINERAL VALUE DETAIL'!R16</f>
        <v>0</v>
      </c>
      <c r="BW22" s="219">
        <f>'MINERAL VALUE DETAIL'!V16-SUM('VALUATION DETAIL'!BS22:BV22)</f>
        <v>2524588</v>
      </c>
      <c r="BX22" s="252">
        <f t="shared" si="2"/>
        <v>210579788</v>
      </c>
      <c r="BY22" s="86"/>
      <c r="BZ22" s="266">
        <f t="shared" si="3"/>
        <v>267316693</v>
      </c>
      <c r="CA22" s="262">
        <f t="shared" ca="1" si="4"/>
        <v>1202075451</v>
      </c>
      <c r="CB22" s="219"/>
    </row>
    <row r="23" spans="1:80" ht="18.75" customHeight="1">
      <c r="A23" s="219" t="s">
        <v>153</v>
      </c>
      <c r="B23" s="219">
        <f t="shared" ca="1" si="5"/>
        <v>12693.619999999999</v>
      </c>
      <c r="C23" s="219">
        <f t="shared" ca="1" si="6"/>
        <v>1995443</v>
      </c>
      <c r="D23" s="219">
        <f t="shared" ca="1" si="7"/>
        <v>34385.447999999997</v>
      </c>
      <c r="E23" s="219">
        <f t="shared" ca="1" si="8"/>
        <v>1066524</v>
      </c>
      <c r="F23" s="219">
        <f t="shared" ca="1" si="9"/>
        <v>1308215.7609999997</v>
      </c>
      <c r="G23" s="219">
        <f t="shared" ca="1" si="10"/>
        <v>7984617</v>
      </c>
      <c r="H23" s="252">
        <f t="shared" ca="1" si="11"/>
        <v>1355294.8289999997</v>
      </c>
      <c r="I23" s="252">
        <f t="shared" ca="1" si="11"/>
        <v>11046584</v>
      </c>
      <c r="J23" s="219"/>
      <c r="K23" s="219">
        <f t="shared" ca="1" si="12"/>
        <v>1988702</v>
      </c>
      <c r="L23" s="219">
        <f t="shared" ca="1" si="13"/>
        <v>10367304</v>
      </c>
      <c r="M23" s="219">
        <f t="shared" ca="1" si="14"/>
        <v>300478</v>
      </c>
      <c r="N23" s="252">
        <f t="shared" ca="1" si="15"/>
        <v>12656484</v>
      </c>
      <c r="O23" s="219"/>
      <c r="P23" s="219">
        <f t="shared" ca="1" si="16"/>
        <v>348987</v>
      </c>
      <c r="Q23" s="219">
        <f t="shared" ca="1" si="17"/>
        <v>1676820</v>
      </c>
      <c r="R23" s="219">
        <f t="shared" ca="1" si="18"/>
        <v>1624931</v>
      </c>
      <c r="S23" s="252">
        <f t="shared" ca="1" si="0"/>
        <v>3650738</v>
      </c>
      <c r="T23" s="219"/>
      <c r="U23" s="219">
        <f t="shared" ca="1" si="19"/>
        <v>0</v>
      </c>
      <c r="V23" s="219">
        <f t="shared" ca="1" si="20"/>
        <v>0</v>
      </c>
      <c r="W23" s="219">
        <f t="shared" ca="1" si="21"/>
        <v>0</v>
      </c>
      <c r="X23" s="219">
        <f t="shared" ca="1" si="22"/>
        <v>0</v>
      </c>
      <c r="Y23" s="219">
        <f t="shared" ca="1" si="23"/>
        <v>0</v>
      </c>
      <c r="Z23" s="219">
        <f t="shared" ca="1" si="24"/>
        <v>0</v>
      </c>
      <c r="AA23" s="219">
        <f t="shared" ca="1" si="25"/>
        <v>0</v>
      </c>
      <c r="AB23" s="219">
        <f t="shared" ca="1" si="26"/>
        <v>0</v>
      </c>
      <c r="AC23" s="219">
        <f t="shared" ca="1" si="27"/>
        <v>0</v>
      </c>
      <c r="AD23" s="219">
        <f t="shared" ca="1" si="28"/>
        <v>0</v>
      </c>
      <c r="AE23" s="219">
        <f t="shared" ca="1" si="29"/>
        <v>62322</v>
      </c>
      <c r="AF23" s="219">
        <f t="shared" ca="1" si="30"/>
        <v>0</v>
      </c>
      <c r="AG23" s="219">
        <f t="shared" ca="1" si="31"/>
        <v>0</v>
      </c>
      <c r="AH23" s="219">
        <f t="shared" ca="1" si="32"/>
        <v>18567</v>
      </c>
      <c r="AI23" s="219">
        <f t="shared" ca="1" si="33"/>
        <v>0</v>
      </c>
      <c r="AJ23" s="219">
        <f t="shared" ca="1" si="34"/>
        <v>28510</v>
      </c>
      <c r="AK23" s="219">
        <f t="shared" ca="1" si="35"/>
        <v>0</v>
      </c>
      <c r="AL23" s="219">
        <f t="shared" ca="1" si="36"/>
        <v>192279</v>
      </c>
      <c r="AM23" s="219">
        <f t="shared" ca="1" si="37"/>
        <v>0</v>
      </c>
      <c r="AN23" s="219">
        <f t="shared" ca="1" si="38"/>
        <v>0</v>
      </c>
      <c r="AO23" s="219">
        <f t="shared" ca="1" si="39"/>
        <v>0</v>
      </c>
      <c r="AP23" s="219">
        <f t="shared" ca="1" si="40"/>
        <v>2212281</v>
      </c>
      <c r="AQ23" s="219">
        <f t="shared" ca="1" si="41"/>
        <v>0</v>
      </c>
      <c r="AR23" s="219">
        <f t="shared" ca="1" si="42"/>
        <v>0</v>
      </c>
      <c r="AS23" s="219">
        <f t="shared" ca="1" si="43"/>
        <v>0</v>
      </c>
      <c r="AT23" s="219">
        <f t="shared" ca="1" si="44"/>
        <v>14427</v>
      </c>
      <c r="AU23" s="219">
        <f t="shared" ca="1" si="45"/>
        <v>0</v>
      </c>
      <c r="AV23" s="219">
        <f t="shared" ca="1" si="46"/>
        <v>0</v>
      </c>
      <c r="AW23" s="219">
        <f t="shared" ca="1" si="47"/>
        <v>0</v>
      </c>
      <c r="AX23" s="219">
        <f t="shared" ca="1" si="48"/>
        <v>29281</v>
      </c>
      <c r="AY23" s="219">
        <f t="shared" ca="1" si="49"/>
        <v>0</v>
      </c>
      <c r="AZ23" s="252">
        <f>'Niobrara Value'!F87</f>
        <v>2557667</v>
      </c>
      <c r="BA23" s="219"/>
      <c r="BB23" s="252">
        <f t="shared" ca="1" si="1"/>
        <v>29911473</v>
      </c>
      <c r="BC23" s="219"/>
      <c r="BD23" s="427">
        <v>0</v>
      </c>
      <c r="BE23" s="427">
        <v>0</v>
      </c>
      <c r="BF23" s="427">
        <v>58843</v>
      </c>
      <c r="BG23" s="427">
        <v>1534586</v>
      </c>
      <c r="BH23" s="427">
        <v>162301</v>
      </c>
      <c r="BI23" s="427">
        <v>45</v>
      </c>
      <c r="BJ23" s="427">
        <v>13240456</v>
      </c>
      <c r="BK23" s="427">
        <v>26229881</v>
      </c>
      <c r="BL23" s="427">
        <v>63294</v>
      </c>
      <c r="BM23" s="427">
        <v>67443</v>
      </c>
      <c r="BN23" s="427">
        <v>4509</v>
      </c>
      <c r="BO23" s="428">
        <v>3214</v>
      </c>
      <c r="BP23" s="428">
        <v>17756</v>
      </c>
      <c r="BQ23" s="219">
        <f t="shared" si="50"/>
        <v>41382328</v>
      </c>
      <c r="BR23" s="219"/>
      <c r="BS23" s="219">
        <f>'MINERAL VALUE DETAIL'!M17</f>
        <v>25872217</v>
      </c>
      <c r="BT23" s="219">
        <f>'MINERAL VALUE DETAIL'!L17</f>
        <v>730142</v>
      </c>
      <c r="BU23" s="219">
        <f>'MINERAL VALUE DETAIL'!S17+'MINERAL VALUE DETAIL'!Q17</f>
        <v>0</v>
      </c>
      <c r="BV23" s="219">
        <f>'MINERAL VALUE DETAIL'!R17</f>
        <v>0</v>
      </c>
      <c r="BW23" s="219">
        <f>'MINERAL VALUE DETAIL'!V17-SUM('VALUATION DETAIL'!BS23:BV23)</f>
        <v>238719</v>
      </c>
      <c r="BX23" s="252">
        <f t="shared" si="2"/>
        <v>26841078</v>
      </c>
      <c r="BY23" s="86"/>
      <c r="BZ23" s="266">
        <f t="shared" si="3"/>
        <v>68223406</v>
      </c>
      <c r="CA23" s="262">
        <f t="shared" ca="1" si="4"/>
        <v>98134879</v>
      </c>
      <c r="CB23" s="219"/>
    </row>
    <row r="24" spans="1:80" ht="18.75" customHeight="1">
      <c r="A24" s="219" t="s">
        <v>154</v>
      </c>
      <c r="B24" s="219">
        <f t="shared" ca="1" si="5"/>
        <v>111426.5</v>
      </c>
      <c r="C24" s="219">
        <f t="shared" ca="1" si="6"/>
        <v>18430419</v>
      </c>
      <c r="D24" s="219">
        <f t="shared" ca="1" si="7"/>
        <v>0</v>
      </c>
      <c r="E24" s="219">
        <f t="shared" ca="1" si="8"/>
        <v>0</v>
      </c>
      <c r="F24" s="219">
        <f t="shared" ca="1" si="9"/>
        <v>555958.13</v>
      </c>
      <c r="G24" s="219">
        <f t="shared" ca="1" si="10"/>
        <v>4414334</v>
      </c>
      <c r="H24" s="252">
        <f t="shared" ca="1" si="11"/>
        <v>667384.63</v>
      </c>
      <c r="I24" s="252">
        <f t="shared" ca="1" si="11"/>
        <v>22844753</v>
      </c>
      <c r="J24" s="219"/>
      <c r="K24" s="219">
        <f t="shared" ca="1" si="12"/>
        <v>80950198</v>
      </c>
      <c r="L24" s="219">
        <f t="shared" ca="1" si="13"/>
        <v>208151487</v>
      </c>
      <c r="M24" s="219">
        <f t="shared" ca="1" si="14"/>
        <v>1335944</v>
      </c>
      <c r="N24" s="252">
        <f t="shared" ca="1" si="15"/>
        <v>290437629</v>
      </c>
      <c r="O24" s="219"/>
      <c r="P24" s="219">
        <f t="shared" ca="1" si="16"/>
        <v>15604323</v>
      </c>
      <c r="Q24" s="219">
        <f t="shared" ca="1" si="17"/>
        <v>34875861</v>
      </c>
      <c r="R24" s="219">
        <f t="shared" ca="1" si="18"/>
        <v>12064381</v>
      </c>
      <c r="S24" s="252">
        <f t="shared" ca="1" si="0"/>
        <v>62544565</v>
      </c>
      <c r="T24" s="219"/>
      <c r="U24" s="219">
        <f t="shared" ca="1" si="19"/>
        <v>85057</v>
      </c>
      <c r="V24" s="219">
        <f t="shared" ca="1" si="20"/>
        <v>941485</v>
      </c>
      <c r="W24" s="219">
        <f t="shared" ca="1" si="21"/>
        <v>0</v>
      </c>
      <c r="X24" s="219">
        <f t="shared" ca="1" si="22"/>
        <v>0</v>
      </c>
      <c r="Y24" s="219">
        <f t="shared" ca="1" si="23"/>
        <v>0</v>
      </c>
      <c r="Z24" s="219">
        <f t="shared" ca="1" si="24"/>
        <v>0</v>
      </c>
      <c r="AA24" s="219">
        <f t="shared" ca="1" si="25"/>
        <v>0</v>
      </c>
      <c r="AB24" s="219">
        <f t="shared" ca="1" si="26"/>
        <v>0</v>
      </c>
      <c r="AC24" s="219">
        <f t="shared" ca="1" si="27"/>
        <v>235762</v>
      </c>
      <c r="AD24" s="219">
        <f t="shared" ca="1" si="28"/>
        <v>60526</v>
      </c>
      <c r="AE24" s="219">
        <f t="shared" ca="1" si="29"/>
        <v>872491</v>
      </c>
      <c r="AF24" s="219">
        <f t="shared" ca="1" si="30"/>
        <v>1622888</v>
      </c>
      <c r="AG24" s="219">
        <f t="shared" ca="1" si="31"/>
        <v>0</v>
      </c>
      <c r="AH24" s="219">
        <f t="shared" ca="1" si="32"/>
        <v>1454733</v>
      </c>
      <c r="AI24" s="219">
        <f t="shared" ca="1" si="33"/>
        <v>653850</v>
      </c>
      <c r="AJ24" s="219">
        <f t="shared" ca="1" si="34"/>
        <v>0</v>
      </c>
      <c r="AK24" s="219">
        <f t="shared" ca="1" si="35"/>
        <v>403433</v>
      </c>
      <c r="AL24" s="219">
        <f t="shared" ca="1" si="36"/>
        <v>47416</v>
      </c>
      <c r="AM24" s="219">
        <f t="shared" ca="1" si="37"/>
        <v>0</v>
      </c>
      <c r="AN24" s="219">
        <f t="shared" ca="1" si="38"/>
        <v>870781</v>
      </c>
      <c r="AO24" s="219">
        <f t="shared" ca="1" si="39"/>
        <v>0</v>
      </c>
      <c r="AP24" s="219">
        <f t="shared" ca="1" si="40"/>
        <v>13922950</v>
      </c>
      <c r="AQ24" s="219">
        <f t="shared" ca="1" si="41"/>
        <v>0</v>
      </c>
      <c r="AR24" s="219">
        <f t="shared" ca="1" si="42"/>
        <v>0</v>
      </c>
      <c r="AS24" s="219">
        <f t="shared" ca="1" si="43"/>
        <v>737048</v>
      </c>
      <c r="AT24" s="219">
        <f t="shared" ca="1" si="44"/>
        <v>664389</v>
      </c>
      <c r="AU24" s="219">
        <f t="shared" ca="1" si="45"/>
        <v>0</v>
      </c>
      <c r="AV24" s="219">
        <f t="shared" ca="1" si="46"/>
        <v>225</v>
      </c>
      <c r="AW24" s="219">
        <f t="shared" ca="1" si="47"/>
        <v>0</v>
      </c>
      <c r="AX24" s="219">
        <f t="shared" ca="1" si="48"/>
        <v>213153</v>
      </c>
      <c r="AY24" s="219">
        <f t="shared" ca="1" si="49"/>
        <v>263083.2</v>
      </c>
      <c r="AZ24" s="252">
        <f>'Park Value'!F87</f>
        <v>22786187</v>
      </c>
      <c r="BA24" s="219"/>
      <c r="BB24" s="252">
        <f t="shared" ca="1" si="1"/>
        <v>398613134</v>
      </c>
      <c r="BC24" s="219"/>
      <c r="BD24" s="427">
        <v>386350</v>
      </c>
      <c r="BE24" s="427">
        <v>4705400</v>
      </c>
      <c r="BF24" s="427">
        <v>592060</v>
      </c>
      <c r="BG24" s="427">
        <v>1765488</v>
      </c>
      <c r="BH24" s="427">
        <v>309644</v>
      </c>
      <c r="BI24" s="427">
        <v>1636973</v>
      </c>
      <c r="BJ24" s="427">
        <v>997058</v>
      </c>
      <c r="BK24" s="427">
        <v>4985625</v>
      </c>
      <c r="BL24" s="427">
        <v>347078</v>
      </c>
      <c r="BM24" s="427">
        <v>557963</v>
      </c>
      <c r="BN24" s="427">
        <v>20869</v>
      </c>
      <c r="BO24" s="428">
        <v>748220</v>
      </c>
      <c r="BP24" s="428">
        <v>322678</v>
      </c>
      <c r="BQ24" s="219">
        <f t="shared" si="50"/>
        <v>17375406</v>
      </c>
      <c r="BR24" s="219"/>
      <c r="BS24" s="219">
        <f>'MINERAL VALUE DETAIL'!M18</f>
        <v>178833757</v>
      </c>
      <c r="BT24" s="219">
        <f>'MINERAL VALUE DETAIL'!L18</f>
        <v>8633060</v>
      </c>
      <c r="BU24" s="219">
        <f>'MINERAL VALUE DETAIL'!S18+'MINERAL VALUE DETAIL'!Q18</f>
        <v>0</v>
      </c>
      <c r="BV24" s="219">
        <f>'MINERAL VALUE DETAIL'!R18</f>
        <v>0</v>
      </c>
      <c r="BW24" s="219">
        <f>'MINERAL VALUE DETAIL'!V18-SUM('VALUATION DETAIL'!BS24:BV24)</f>
        <v>1526776</v>
      </c>
      <c r="BX24" s="252">
        <f t="shared" si="2"/>
        <v>188993593</v>
      </c>
      <c r="BY24" s="86"/>
      <c r="BZ24" s="266">
        <f t="shared" si="3"/>
        <v>206368999</v>
      </c>
      <c r="CA24" s="262">
        <f t="shared" ca="1" si="4"/>
        <v>604982133</v>
      </c>
      <c r="CB24" s="219"/>
    </row>
    <row r="25" spans="1:80" ht="18.75" customHeight="1">
      <c r="A25" s="219" t="s">
        <v>155</v>
      </c>
      <c r="B25" s="219">
        <f t="shared" ca="1" si="5"/>
        <v>75026.233999999997</v>
      </c>
      <c r="C25" s="219">
        <f t="shared" ca="1" si="6"/>
        <v>12117337</v>
      </c>
      <c r="D25" s="219">
        <f t="shared" ca="1" si="7"/>
        <v>83056.929999999993</v>
      </c>
      <c r="E25" s="219">
        <f t="shared" ca="1" si="8"/>
        <v>2634815</v>
      </c>
      <c r="F25" s="219">
        <f t="shared" ca="1" si="9"/>
        <v>834022.91790000012</v>
      </c>
      <c r="G25" s="219">
        <f t="shared" ca="1" si="10"/>
        <v>5041822</v>
      </c>
      <c r="H25" s="252">
        <f t="shared" ca="1" si="11"/>
        <v>992106.08190000011</v>
      </c>
      <c r="I25" s="252">
        <f t="shared" ca="1" si="11"/>
        <v>19793974</v>
      </c>
      <c r="J25" s="219"/>
      <c r="K25" s="219">
        <f t="shared" ca="1" si="12"/>
        <v>9209445</v>
      </c>
      <c r="L25" s="219">
        <f t="shared" ca="1" si="13"/>
        <v>48866821</v>
      </c>
      <c r="M25" s="219">
        <f t="shared" ca="1" si="14"/>
        <v>1659303</v>
      </c>
      <c r="N25" s="252">
        <f t="shared" ca="1" si="15"/>
        <v>59735569</v>
      </c>
      <c r="O25" s="219"/>
      <c r="P25" s="219">
        <f t="shared" ca="1" si="16"/>
        <v>1016143</v>
      </c>
      <c r="Q25" s="219">
        <f t="shared" ca="1" si="17"/>
        <v>7248459</v>
      </c>
      <c r="R25" s="219">
        <f t="shared" ca="1" si="18"/>
        <v>4219461</v>
      </c>
      <c r="S25" s="252">
        <f t="shared" ca="1" si="0"/>
        <v>12484063</v>
      </c>
      <c r="T25" s="219"/>
      <c r="U25" s="219">
        <f t="shared" ca="1" si="19"/>
        <v>11849</v>
      </c>
      <c r="V25" s="219">
        <f t="shared" ca="1" si="20"/>
        <v>0</v>
      </c>
      <c r="W25" s="219">
        <f t="shared" ca="1" si="21"/>
        <v>30</v>
      </c>
      <c r="X25" s="219">
        <f t="shared" ca="1" si="22"/>
        <v>947</v>
      </c>
      <c r="Y25" s="219">
        <f t="shared" ca="1" si="23"/>
        <v>1385</v>
      </c>
      <c r="Z25" s="219">
        <f t="shared" ca="1" si="24"/>
        <v>0</v>
      </c>
      <c r="AA25" s="219">
        <f t="shared" ca="1" si="25"/>
        <v>0</v>
      </c>
      <c r="AB25" s="219">
        <f t="shared" ca="1" si="26"/>
        <v>0</v>
      </c>
      <c r="AC25" s="219">
        <f t="shared" ca="1" si="27"/>
        <v>0</v>
      </c>
      <c r="AD25" s="219">
        <f t="shared" ca="1" si="28"/>
        <v>0</v>
      </c>
      <c r="AE25" s="219">
        <f t="shared" ca="1" si="29"/>
        <v>0</v>
      </c>
      <c r="AF25" s="219">
        <f t="shared" ca="1" si="30"/>
        <v>87682</v>
      </c>
      <c r="AG25" s="219">
        <f t="shared" ca="1" si="31"/>
        <v>0</v>
      </c>
      <c r="AH25" s="219">
        <f t="shared" ca="1" si="32"/>
        <v>0</v>
      </c>
      <c r="AI25" s="219">
        <f t="shared" ca="1" si="33"/>
        <v>1612</v>
      </c>
      <c r="AJ25" s="219">
        <f t="shared" ca="1" si="34"/>
        <v>0</v>
      </c>
      <c r="AK25" s="219">
        <f t="shared" ca="1" si="35"/>
        <v>1681</v>
      </c>
      <c r="AL25" s="219">
        <f t="shared" ca="1" si="36"/>
        <v>294</v>
      </c>
      <c r="AM25" s="219">
        <f t="shared" ca="1" si="37"/>
        <v>0</v>
      </c>
      <c r="AN25" s="219">
        <f t="shared" ca="1" si="38"/>
        <v>0</v>
      </c>
      <c r="AO25" s="219">
        <f t="shared" ca="1" si="39"/>
        <v>19</v>
      </c>
      <c r="AP25" s="219">
        <f t="shared" ca="1" si="40"/>
        <v>9990392</v>
      </c>
      <c r="AQ25" s="219">
        <f t="shared" ca="1" si="41"/>
        <v>0</v>
      </c>
      <c r="AR25" s="219">
        <f t="shared" ca="1" si="42"/>
        <v>20</v>
      </c>
      <c r="AS25" s="219">
        <f t="shared" ca="1" si="43"/>
        <v>4930</v>
      </c>
      <c r="AT25" s="219">
        <f t="shared" ca="1" si="44"/>
        <v>0</v>
      </c>
      <c r="AU25" s="219">
        <f t="shared" ca="1" si="45"/>
        <v>0</v>
      </c>
      <c r="AV25" s="219">
        <f t="shared" ca="1" si="46"/>
        <v>0</v>
      </c>
      <c r="AW25" s="219">
        <f t="shared" ca="1" si="47"/>
        <v>0</v>
      </c>
      <c r="AX25" s="219">
        <f t="shared" ca="1" si="48"/>
        <v>17610</v>
      </c>
      <c r="AY25" s="219">
        <f t="shared" ca="1" si="49"/>
        <v>0</v>
      </c>
      <c r="AZ25" s="252">
        <f>'Platte Value'!F87</f>
        <v>10118451</v>
      </c>
      <c r="BA25" s="219"/>
      <c r="BB25" s="252">
        <f t="shared" ca="1" si="1"/>
        <v>102132057</v>
      </c>
      <c r="BC25" s="219"/>
      <c r="BD25" s="427">
        <v>0</v>
      </c>
      <c r="BE25" s="427">
        <v>1269244</v>
      </c>
      <c r="BF25" s="427">
        <v>680399</v>
      </c>
      <c r="BG25" s="427">
        <v>61163107</v>
      </c>
      <c r="BH25" s="427">
        <v>272095</v>
      </c>
      <c r="BI25" s="427">
        <v>3900823</v>
      </c>
      <c r="BJ25" s="427">
        <v>13882807</v>
      </c>
      <c r="BK25" s="427">
        <v>18813302</v>
      </c>
      <c r="BL25" s="427">
        <v>304780</v>
      </c>
      <c r="BM25" s="427">
        <v>225168</v>
      </c>
      <c r="BN25" s="427">
        <v>46412</v>
      </c>
      <c r="BO25" s="428">
        <v>469855</v>
      </c>
      <c r="BP25" s="428">
        <v>67842</v>
      </c>
      <c r="BQ25" s="219">
        <f t="shared" si="50"/>
        <v>101095834</v>
      </c>
      <c r="BR25" s="219"/>
      <c r="BS25" s="219">
        <f>'MINERAL VALUE DETAIL'!M19</f>
        <v>0</v>
      </c>
      <c r="BT25" s="219">
        <f>'MINERAL VALUE DETAIL'!L19</f>
        <v>0</v>
      </c>
      <c r="BU25" s="219">
        <f>'MINERAL VALUE DETAIL'!S19+'MINERAL VALUE DETAIL'!Q19</f>
        <v>0</v>
      </c>
      <c r="BV25" s="219">
        <f>'MINERAL VALUE DETAIL'!R19</f>
        <v>0</v>
      </c>
      <c r="BW25" s="219">
        <f>'MINERAL VALUE DETAIL'!V19-SUM('VALUATION DETAIL'!BS25:BV25)</f>
        <v>1821817</v>
      </c>
      <c r="BX25" s="252">
        <f t="shared" si="2"/>
        <v>1821817</v>
      </c>
      <c r="BY25" s="86"/>
      <c r="BZ25" s="266">
        <f t="shared" si="3"/>
        <v>102917651</v>
      </c>
      <c r="CA25" s="262">
        <f t="shared" ca="1" si="4"/>
        <v>205049708</v>
      </c>
      <c r="CB25" s="219"/>
    </row>
    <row r="26" spans="1:80" ht="18.75" customHeight="1">
      <c r="A26" s="219" t="s">
        <v>156</v>
      </c>
      <c r="B26" s="219">
        <f t="shared" ca="1" si="5"/>
        <v>61968.51</v>
      </c>
      <c r="C26" s="219">
        <f t="shared" ca="1" si="6"/>
        <v>11474218</v>
      </c>
      <c r="D26" s="219">
        <f t="shared" ca="1" si="7"/>
        <v>26810.338599999999</v>
      </c>
      <c r="E26" s="219">
        <f t="shared" ca="1" si="8"/>
        <v>851132</v>
      </c>
      <c r="F26" s="219">
        <f t="shared" ca="1" si="9"/>
        <v>918458.18449999997</v>
      </c>
      <c r="G26" s="219">
        <f t="shared" ca="1" si="10"/>
        <v>8312891</v>
      </c>
      <c r="H26" s="252">
        <f t="shared" ca="1" si="11"/>
        <v>1007237.0331</v>
      </c>
      <c r="I26" s="252">
        <f t="shared" ca="1" si="11"/>
        <v>20638241</v>
      </c>
      <c r="J26" s="219"/>
      <c r="K26" s="219">
        <f t="shared" ca="1" si="12"/>
        <v>80626531</v>
      </c>
      <c r="L26" s="219">
        <f t="shared" ca="1" si="13"/>
        <v>202061901</v>
      </c>
      <c r="M26" s="219">
        <f t="shared" ca="1" si="14"/>
        <v>1570718</v>
      </c>
      <c r="N26" s="252">
        <f t="shared" ca="1" si="15"/>
        <v>284259150</v>
      </c>
      <c r="O26" s="219"/>
      <c r="P26" s="219">
        <f t="shared" ca="1" si="16"/>
        <v>14615852</v>
      </c>
      <c r="Q26" s="219">
        <f t="shared" ca="1" si="17"/>
        <v>37883812</v>
      </c>
      <c r="R26" s="219">
        <f t="shared" ca="1" si="18"/>
        <v>9512680</v>
      </c>
      <c r="S26" s="252">
        <f t="shared" ca="1" si="0"/>
        <v>62012344</v>
      </c>
      <c r="T26" s="219"/>
      <c r="U26" s="219">
        <f t="shared" ca="1" si="19"/>
        <v>174</v>
      </c>
      <c r="V26" s="219">
        <f t="shared" ca="1" si="20"/>
        <v>0</v>
      </c>
      <c r="W26" s="219">
        <f t="shared" ca="1" si="21"/>
        <v>33</v>
      </c>
      <c r="X26" s="219">
        <f t="shared" ca="1" si="22"/>
        <v>78597</v>
      </c>
      <c r="Y26" s="219">
        <f t="shared" ca="1" si="23"/>
        <v>0</v>
      </c>
      <c r="Z26" s="219">
        <f t="shared" ca="1" si="24"/>
        <v>0</v>
      </c>
      <c r="AA26" s="219">
        <f t="shared" ca="1" si="25"/>
        <v>0</v>
      </c>
      <c r="AB26" s="219">
        <f t="shared" ca="1" si="26"/>
        <v>0</v>
      </c>
      <c r="AC26" s="219">
        <f t="shared" ca="1" si="27"/>
        <v>51009</v>
      </c>
      <c r="AD26" s="219">
        <f t="shared" ca="1" si="28"/>
        <v>0</v>
      </c>
      <c r="AE26" s="219">
        <f t="shared" ca="1" si="29"/>
        <v>48065</v>
      </c>
      <c r="AF26" s="219">
        <f t="shared" ca="1" si="30"/>
        <v>101</v>
      </c>
      <c r="AG26" s="219">
        <f t="shared" ca="1" si="31"/>
        <v>0</v>
      </c>
      <c r="AH26" s="219">
        <f t="shared" ca="1" si="32"/>
        <v>310</v>
      </c>
      <c r="AI26" s="219">
        <f t="shared" ca="1" si="33"/>
        <v>582439</v>
      </c>
      <c r="AJ26" s="219">
        <f t="shared" ca="1" si="34"/>
        <v>112533</v>
      </c>
      <c r="AK26" s="219">
        <f t="shared" ca="1" si="35"/>
        <v>0</v>
      </c>
      <c r="AL26" s="219">
        <f t="shared" ca="1" si="36"/>
        <v>6369</v>
      </c>
      <c r="AM26" s="219">
        <f t="shared" ca="1" si="37"/>
        <v>89154</v>
      </c>
      <c r="AN26" s="219">
        <f t="shared" ca="1" si="38"/>
        <v>0</v>
      </c>
      <c r="AO26" s="219">
        <f t="shared" ca="1" si="39"/>
        <v>0</v>
      </c>
      <c r="AP26" s="219">
        <f t="shared" ca="1" si="40"/>
        <v>6014020</v>
      </c>
      <c r="AQ26" s="219">
        <f t="shared" ca="1" si="41"/>
        <v>1296650</v>
      </c>
      <c r="AR26" s="219">
        <f t="shared" ca="1" si="42"/>
        <v>441</v>
      </c>
      <c r="AS26" s="219">
        <f t="shared" ca="1" si="43"/>
        <v>162517</v>
      </c>
      <c r="AT26" s="219">
        <f t="shared" ca="1" si="44"/>
        <v>610083</v>
      </c>
      <c r="AU26" s="219">
        <f t="shared" ca="1" si="45"/>
        <v>0</v>
      </c>
      <c r="AV26" s="219">
        <f t="shared" ca="1" si="46"/>
        <v>329511</v>
      </c>
      <c r="AW26" s="219">
        <f t="shared" ca="1" si="47"/>
        <v>0</v>
      </c>
      <c r="AX26" s="219">
        <f t="shared" ca="1" si="48"/>
        <v>0</v>
      </c>
      <c r="AY26" s="219">
        <f t="shared" ca="1" si="49"/>
        <v>0</v>
      </c>
      <c r="AZ26" s="252">
        <f>'Sheridan Value'!F87</f>
        <v>9382006</v>
      </c>
      <c r="BA26" s="219"/>
      <c r="BB26" s="252">
        <f t="shared" ca="1" si="1"/>
        <v>376291741</v>
      </c>
      <c r="BC26" s="219"/>
      <c r="BD26" s="427">
        <v>56176</v>
      </c>
      <c r="BE26" s="427">
        <v>2520356</v>
      </c>
      <c r="BF26" s="427">
        <v>0</v>
      </c>
      <c r="BG26" s="427">
        <v>2824424</v>
      </c>
      <c r="BH26" s="427">
        <v>0</v>
      </c>
      <c r="BI26" s="427">
        <v>220215</v>
      </c>
      <c r="BJ26" s="427">
        <v>390396</v>
      </c>
      <c r="BK26" s="427">
        <v>16470251</v>
      </c>
      <c r="BL26" s="427">
        <v>363661</v>
      </c>
      <c r="BM26" s="427">
        <v>528555</v>
      </c>
      <c r="BN26" s="427">
        <v>31019</v>
      </c>
      <c r="BO26" s="428">
        <v>584912</v>
      </c>
      <c r="BP26" s="428">
        <v>464839</v>
      </c>
      <c r="BQ26" s="219">
        <f t="shared" si="50"/>
        <v>24454804</v>
      </c>
      <c r="BR26" s="219"/>
      <c r="BS26" s="219">
        <f>'MINERAL VALUE DETAIL'!M20</f>
        <v>610789</v>
      </c>
      <c r="BT26" s="219">
        <f>'MINERAL VALUE DETAIL'!L20</f>
        <v>1635481</v>
      </c>
      <c r="BU26" s="219">
        <f>'MINERAL VALUE DETAIL'!S20+'MINERAL VALUE DETAIL'!Q20</f>
        <v>0</v>
      </c>
      <c r="BV26" s="219">
        <f>'MINERAL VALUE DETAIL'!R20</f>
        <v>0</v>
      </c>
      <c r="BW26" s="219">
        <f>'MINERAL VALUE DETAIL'!V20-SUM('VALUATION DETAIL'!BS26:BV26)</f>
        <v>452474</v>
      </c>
      <c r="BX26" s="252">
        <f t="shared" si="2"/>
        <v>2698744</v>
      </c>
      <c r="BY26" s="86"/>
      <c r="BZ26" s="266">
        <f t="shared" si="3"/>
        <v>27153548</v>
      </c>
      <c r="CA26" s="262">
        <f t="shared" ca="1" si="4"/>
        <v>403445289</v>
      </c>
      <c r="CB26" s="219"/>
    </row>
    <row r="27" spans="1:80" ht="18.75" customHeight="1">
      <c r="A27" s="219" t="s">
        <v>157</v>
      </c>
      <c r="B27" s="219">
        <f t="shared" ca="1" si="5"/>
        <v>134081.97099999999</v>
      </c>
      <c r="C27" s="219">
        <f t="shared" ca="1" si="6"/>
        <v>6634772</v>
      </c>
      <c r="D27" s="219">
        <f t="shared" ca="1" si="7"/>
        <v>0</v>
      </c>
      <c r="E27" s="219">
        <f t="shared" ca="1" si="8"/>
        <v>0</v>
      </c>
      <c r="F27" s="219">
        <f t="shared" ca="1" si="9"/>
        <v>410565.31699999998</v>
      </c>
      <c r="G27" s="219">
        <f t="shared" ca="1" si="10"/>
        <v>5459516</v>
      </c>
      <c r="H27" s="252">
        <f t="shared" ca="1" si="11"/>
        <v>544647.28799999994</v>
      </c>
      <c r="I27" s="252">
        <f t="shared" ca="1" si="11"/>
        <v>12094288</v>
      </c>
      <c r="J27" s="219"/>
      <c r="K27" s="219">
        <f t="shared" ca="1" si="12"/>
        <v>35910430</v>
      </c>
      <c r="L27" s="219">
        <f t="shared" ca="1" si="13"/>
        <v>68265134</v>
      </c>
      <c r="M27" s="219">
        <f t="shared" ca="1" si="14"/>
        <v>1223284</v>
      </c>
      <c r="N27" s="252">
        <f t="shared" ca="1" si="15"/>
        <v>105398848</v>
      </c>
      <c r="O27" s="219"/>
      <c r="P27" s="219">
        <f t="shared" ca="1" si="16"/>
        <v>7494965</v>
      </c>
      <c r="Q27" s="219">
        <f t="shared" ca="1" si="17"/>
        <v>10147067</v>
      </c>
      <c r="R27" s="219">
        <f t="shared" ca="1" si="18"/>
        <v>7273474</v>
      </c>
      <c r="S27" s="252">
        <f t="shared" ca="1" si="0"/>
        <v>24915506</v>
      </c>
      <c r="T27" s="219"/>
      <c r="U27" s="219">
        <f t="shared" ca="1" si="19"/>
        <v>0</v>
      </c>
      <c r="V27" s="219">
        <f t="shared" ca="1" si="20"/>
        <v>32435</v>
      </c>
      <c r="W27" s="219">
        <f t="shared" ca="1" si="21"/>
        <v>0</v>
      </c>
      <c r="X27" s="219">
        <f t="shared" ca="1" si="22"/>
        <v>0</v>
      </c>
      <c r="Y27" s="219">
        <f t="shared" ca="1" si="23"/>
        <v>0</v>
      </c>
      <c r="Z27" s="219">
        <f t="shared" ca="1" si="24"/>
        <v>0</v>
      </c>
      <c r="AA27" s="219">
        <f t="shared" ca="1" si="25"/>
        <v>1314</v>
      </c>
      <c r="AB27" s="219">
        <f t="shared" ca="1" si="26"/>
        <v>3067</v>
      </c>
      <c r="AC27" s="219">
        <f t="shared" ca="1" si="27"/>
        <v>581</v>
      </c>
      <c r="AD27" s="219">
        <f t="shared" ca="1" si="28"/>
        <v>22049</v>
      </c>
      <c r="AE27" s="219">
        <f t="shared" ca="1" si="29"/>
        <v>0</v>
      </c>
      <c r="AF27" s="219">
        <f t="shared" ca="1" si="30"/>
        <v>92297</v>
      </c>
      <c r="AG27" s="219">
        <f t="shared" ca="1" si="31"/>
        <v>0</v>
      </c>
      <c r="AH27" s="219">
        <f t="shared" ca="1" si="32"/>
        <v>0</v>
      </c>
      <c r="AI27" s="219">
        <f t="shared" ca="1" si="33"/>
        <v>16366</v>
      </c>
      <c r="AJ27" s="219">
        <f t="shared" ca="1" si="34"/>
        <v>0</v>
      </c>
      <c r="AK27" s="219">
        <f t="shared" ca="1" si="35"/>
        <v>0</v>
      </c>
      <c r="AL27" s="219">
        <f t="shared" ca="1" si="36"/>
        <v>57320</v>
      </c>
      <c r="AM27" s="219">
        <f t="shared" ca="1" si="37"/>
        <v>0</v>
      </c>
      <c r="AN27" s="219">
        <f t="shared" ca="1" si="38"/>
        <v>0</v>
      </c>
      <c r="AO27" s="219">
        <f t="shared" ca="1" si="39"/>
        <v>0</v>
      </c>
      <c r="AP27" s="219">
        <f t="shared" ca="1" si="40"/>
        <v>221637172</v>
      </c>
      <c r="AQ27" s="219">
        <f t="shared" ca="1" si="41"/>
        <v>0</v>
      </c>
      <c r="AR27" s="219">
        <f t="shared" ca="1" si="42"/>
        <v>0</v>
      </c>
      <c r="AS27" s="219">
        <f t="shared" ca="1" si="43"/>
        <v>0</v>
      </c>
      <c r="AT27" s="219">
        <f t="shared" ca="1" si="44"/>
        <v>33869</v>
      </c>
      <c r="AU27" s="219">
        <f t="shared" ca="1" si="45"/>
        <v>0</v>
      </c>
      <c r="AV27" s="219">
        <f t="shared" ca="1" si="46"/>
        <v>0</v>
      </c>
      <c r="AW27" s="219">
        <f t="shared" ca="1" si="47"/>
        <v>0</v>
      </c>
      <c r="AX27" s="219">
        <f t="shared" ca="1" si="48"/>
        <v>140777</v>
      </c>
      <c r="AY27" s="219">
        <f t="shared" ca="1" si="49"/>
        <v>9242079.4199999999</v>
      </c>
      <c r="AZ27" s="252">
        <f>'Sublette Value'!F87</f>
        <v>222037247</v>
      </c>
      <c r="BA27" s="219"/>
      <c r="BB27" s="252">
        <f t="shared" ca="1" si="1"/>
        <v>364445889</v>
      </c>
      <c r="BC27" s="219"/>
      <c r="BD27" s="427">
        <v>156</v>
      </c>
      <c r="BE27" s="427">
        <v>7311732</v>
      </c>
      <c r="BF27" s="427">
        <v>0</v>
      </c>
      <c r="BG27" s="427">
        <v>362306</v>
      </c>
      <c r="BH27" s="427">
        <v>1780429</v>
      </c>
      <c r="BI27" s="427">
        <v>942</v>
      </c>
      <c r="BJ27" s="427">
        <v>74934</v>
      </c>
      <c r="BK27" s="427">
        <v>0</v>
      </c>
      <c r="BL27" s="427">
        <v>128051</v>
      </c>
      <c r="BM27" s="427">
        <v>14489</v>
      </c>
      <c r="BN27" s="427">
        <v>14336</v>
      </c>
      <c r="BO27" s="428">
        <v>709791</v>
      </c>
      <c r="BP27" s="428">
        <v>5834</v>
      </c>
      <c r="BQ27" s="219">
        <f t="shared" si="50"/>
        <v>10403000</v>
      </c>
      <c r="BR27" s="219"/>
      <c r="BS27" s="219">
        <f>'MINERAL VALUE DETAIL'!M21</f>
        <v>218093626</v>
      </c>
      <c r="BT27" s="219">
        <f>'MINERAL VALUE DETAIL'!L21</f>
        <v>1355993013</v>
      </c>
      <c r="BU27" s="219">
        <f>'MINERAL VALUE DETAIL'!S21+'MINERAL VALUE DETAIL'!Q21</f>
        <v>0</v>
      </c>
      <c r="BV27" s="219">
        <f>'MINERAL VALUE DETAIL'!R21</f>
        <v>0</v>
      </c>
      <c r="BW27" s="219">
        <f>'MINERAL VALUE DETAIL'!V21-SUM('VALUATION DETAIL'!BS27:BV27)</f>
        <v>421928</v>
      </c>
      <c r="BX27" s="252">
        <f t="shared" si="2"/>
        <v>1574508567</v>
      </c>
      <c r="BY27" s="86"/>
      <c r="BZ27" s="266">
        <f t="shared" si="3"/>
        <v>1584911567</v>
      </c>
      <c r="CA27" s="262">
        <f t="shared" ca="1" si="4"/>
        <v>1949357456</v>
      </c>
      <c r="CB27" s="219"/>
    </row>
    <row r="28" spans="1:80" ht="18.75" customHeight="1">
      <c r="A28" s="219" t="s">
        <v>158</v>
      </c>
      <c r="B28" s="219">
        <f t="shared" ca="1" si="5"/>
        <v>23923</v>
      </c>
      <c r="C28" s="219">
        <f t="shared" ca="1" si="6"/>
        <v>1821991</v>
      </c>
      <c r="D28" s="219">
        <f t="shared" ca="1" si="7"/>
        <v>0</v>
      </c>
      <c r="E28" s="219">
        <f t="shared" ca="1" si="8"/>
        <v>0</v>
      </c>
      <c r="F28" s="219">
        <f t="shared" ca="1" si="9"/>
        <v>1627854.74</v>
      </c>
      <c r="G28" s="219">
        <f t="shared" ca="1" si="10"/>
        <v>5614226</v>
      </c>
      <c r="H28" s="252">
        <f t="shared" ca="1" si="11"/>
        <v>1651777.74</v>
      </c>
      <c r="I28" s="252">
        <f t="shared" ca="1" si="11"/>
        <v>7436217</v>
      </c>
      <c r="J28" s="219"/>
      <c r="K28" s="219">
        <f t="shared" ca="1" si="12"/>
        <v>49149342</v>
      </c>
      <c r="L28" s="219">
        <f t="shared" ca="1" si="13"/>
        <v>191654174</v>
      </c>
      <c r="M28" s="219">
        <f t="shared" ca="1" si="14"/>
        <v>6669306</v>
      </c>
      <c r="N28" s="252">
        <f t="shared" ca="1" si="15"/>
        <v>247472822</v>
      </c>
      <c r="O28" s="219"/>
      <c r="P28" s="219">
        <f t="shared" ca="1" si="16"/>
        <v>20174682</v>
      </c>
      <c r="Q28" s="219">
        <f t="shared" ca="1" si="17"/>
        <v>58588296</v>
      </c>
      <c r="R28" s="219">
        <f t="shared" ca="1" si="18"/>
        <v>11688049</v>
      </c>
      <c r="S28" s="252">
        <f t="shared" ca="1" si="0"/>
        <v>90451027</v>
      </c>
      <c r="T28" s="219"/>
      <c r="U28" s="219">
        <f t="shared" ca="1" si="19"/>
        <v>968471</v>
      </c>
      <c r="V28" s="219">
        <f t="shared" ca="1" si="20"/>
        <v>0</v>
      </c>
      <c r="W28" s="219">
        <f t="shared" ca="1" si="21"/>
        <v>0</v>
      </c>
      <c r="X28" s="219">
        <f t="shared" ca="1" si="22"/>
        <v>0</v>
      </c>
      <c r="Y28" s="219">
        <f t="shared" ca="1" si="23"/>
        <v>51</v>
      </c>
      <c r="Z28" s="219">
        <f t="shared" ca="1" si="24"/>
        <v>0</v>
      </c>
      <c r="AA28" s="219">
        <f t="shared" ca="1" si="25"/>
        <v>0</v>
      </c>
      <c r="AB28" s="219">
        <f t="shared" ca="1" si="26"/>
        <v>0</v>
      </c>
      <c r="AC28" s="219">
        <f t="shared" ca="1" si="27"/>
        <v>49986</v>
      </c>
      <c r="AD28" s="219">
        <f t="shared" ca="1" si="28"/>
        <v>0</v>
      </c>
      <c r="AE28" s="219">
        <f t="shared" ca="1" si="29"/>
        <v>3349</v>
      </c>
      <c r="AF28" s="219">
        <f t="shared" ca="1" si="30"/>
        <v>5174054</v>
      </c>
      <c r="AG28" s="219">
        <f t="shared" ca="1" si="31"/>
        <v>0</v>
      </c>
      <c r="AH28" s="219">
        <f t="shared" ca="1" si="32"/>
        <v>977080</v>
      </c>
      <c r="AI28" s="219">
        <f t="shared" ca="1" si="33"/>
        <v>0</v>
      </c>
      <c r="AJ28" s="219">
        <f t="shared" ca="1" si="34"/>
        <v>0</v>
      </c>
      <c r="AK28" s="219">
        <f t="shared" ca="1" si="35"/>
        <v>0</v>
      </c>
      <c r="AL28" s="219">
        <f t="shared" ca="1" si="36"/>
        <v>0</v>
      </c>
      <c r="AM28" s="219">
        <f t="shared" ca="1" si="37"/>
        <v>0</v>
      </c>
      <c r="AN28" s="219">
        <f t="shared" ca="1" si="38"/>
        <v>0</v>
      </c>
      <c r="AO28" s="219">
        <f t="shared" ca="1" si="39"/>
        <v>0</v>
      </c>
      <c r="AP28" s="219">
        <f t="shared" ca="1" si="40"/>
        <v>165649700</v>
      </c>
      <c r="AQ28" s="219">
        <f t="shared" ca="1" si="41"/>
        <v>38809306</v>
      </c>
      <c r="AR28" s="219">
        <f t="shared" ca="1" si="42"/>
        <v>0</v>
      </c>
      <c r="AS28" s="219">
        <f t="shared" ca="1" si="43"/>
        <v>121901844</v>
      </c>
      <c r="AT28" s="219">
        <f t="shared" ca="1" si="44"/>
        <v>94862</v>
      </c>
      <c r="AU28" s="219">
        <f t="shared" ca="1" si="45"/>
        <v>63201103</v>
      </c>
      <c r="AV28" s="219">
        <f t="shared" ca="1" si="46"/>
        <v>1457100</v>
      </c>
      <c r="AW28" s="219">
        <f t="shared" ca="1" si="47"/>
        <v>0</v>
      </c>
      <c r="AX28" s="219">
        <f t="shared" ca="1" si="48"/>
        <v>1003024</v>
      </c>
      <c r="AY28" s="219">
        <f t="shared" ca="1" si="49"/>
        <v>98182620</v>
      </c>
      <c r="AZ28" s="252">
        <f>'Sweetwater Value'!F87</f>
        <v>399289930</v>
      </c>
      <c r="BA28" s="219"/>
      <c r="BB28" s="252">
        <f t="shared" ca="1" si="1"/>
        <v>744649996</v>
      </c>
      <c r="BC28" s="219"/>
      <c r="BD28" s="427">
        <v>336512</v>
      </c>
      <c r="BE28" s="427">
        <v>79181334</v>
      </c>
      <c r="BF28" s="427">
        <v>0</v>
      </c>
      <c r="BG28" s="427">
        <v>662312</v>
      </c>
      <c r="BH28" s="427">
        <v>3116727</v>
      </c>
      <c r="BI28" s="427">
        <v>47354553</v>
      </c>
      <c r="BJ28" s="427">
        <v>22047236</v>
      </c>
      <c r="BK28" s="427">
        <v>39816993</v>
      </c>
      <c r="BL28" s="427">
        <v>864913</v>
      </c>
      <c r="BM28" s="427">
        <v>1123686</v>
      </c>
      <c r="BN28" s="427">
        <v>714754</v>
      </c>
      <c r="BO28" s="428">
        <v>498367</v>
      </c>
      <c r="BP28" s="428">
        <v>242698</v>
      </c>
      <c r="BQ28" s="219">
        <f t="shared" si="50"/>
        <v>195960085</v>
      </c>
      <c r="BR28" s="219"/>
      <c r="BS28" s="219">
        <f>'MINERAL VALUE DETAIL'!M22</f>
        <v>214879853</v>
      </c>
      <c r="BT28" s="219">
        <f>'MINERAL VALUE DETAIL'!L22</f>
        <v>342563966</v>
      </c>
      <c r="BU28" s="219">
        <f>'MINERAL VALUE DETAIL'!S22+'MINERAL VALUE DETAIL'!Q22</f>
        <v>171806704</v>
      </c>
      <c r="BV28" s="219">
        <f>'MINERAL VALUE DETAIL'!R22</f>
        <v>467615856</v>
      </c>
      <c r="BW28" s="219">
        <f>'MINERAL VALUE DETAIL'!V22-SUM('VALUATION DETAIL'!BS28:BV28)</f>
        <v>16036699</v>
      </c>
      <c r="BX28" s="252">
        <f t="shared" si="2"/>
        <v>1212903078</v>
      </c>
      <c r="BY28" s="86"/>
      <c r="BZ28" s="266">
        <f t="shared" si="3"/>
        <v>1408863163</v>
      </c>
      <c r="CA28" s="262">
        <f t="shared" ca="1" si="4"/>
        <v>2153513159</v>
      </c>
      <c r="CB28" s="219"/>
    </row>
    <row r="29" spans="1:80" ht="18.75" customHeight="1">
      <c r="A29" s="219" t="s">
        <v>159</v>
      </c>
      <c r="B29" s="219">
        <f t="shared" ca="1" si="5"/>
        <v>13005.612999999999</v>
      </c>
      <c r="C29" s="219">
        <f t="shared" ca="1" si="6"/>
        <v>1780438</v>
      </c>
      <c r="D29" s="219">
        <f t="shared" ca="1" si="7"/>
        <v>4549.6580000000004</v>
      </c>
      <c r="E29" s="219">
        <f t="shared" ca="1" si="8"/>
        <v>222866</v>
      </c>
      <c r="F29" s="219">
        <f t="shared" ca="1" si="9"/>
        <v>17031.738999999998</v>
      </c>
      <c r="G29" s="219">
        <f t="shared" ca="1" si="10"/>
        <v>757947</v>
      </c>
      <c r="H29" s="252">
        <f t="shared" ca="1" si="11"/>
        <v>34587.009999999995</v>
      </c>
      <c r="I29" s="252">
        <f t="shared" ca="1" si="11"/>
        <v>2761251</v>
      </c>
      <c r="J29" s="219"/>
      <c r="K29" s="219">
        <f t="shared" ca="1" si="12"/>
        <v>553844453</v>
      </c>
      <c r="L29" s="219">
        <f t="shared" ca="1" si="13"/>
        <v>704607869</v>
      </c>
      <c r="M29" s="219">
        <f t="shared" ca="1" si="14"/>
        <v>879538</v>
      </c>
      <c r="N29" s="252">
        <f t="shared" ca="1" si="15"/>
        <v>1259331860</v>
      </c>
      <c r="O29" s="219"/>
      <c r="P29" s="219">
        <f t="shared" ca="1" si="16"/>
        <v>74701790</v>
      </c>
      <c r="Q29" s="219">
        <f t="shared" ca="1" si="17"/>
        <v>84288118</v>
      </c>
      <c r="R29" s="219">
        <f t="shared" ca="1" si="18"/>
        <v>14813602</v>
      </c>
      <c r="S29" s="252">
        <f t="shared" ca="1" si="0"/>
        <v>173803510</v>
      </c>
      <c r="T29" s="219"/>
      <c r="U29" s="219">
        <f t="shared" ca="1" si="19"/>
        <v>0</v>
      </c>
      <c r="V29" s="219">
        <f t="shared" ca="1" si="20"/>
        <v>155169</v>
      </c>
      <c r="W29" s="219">
        <f t="shared" ca="1" si="21"/>
        <v>0</v>
      </c>
      <c r="X29" s="219">
        <f t="shared" ca="1" si="22"/>
        <v>0</v>
      </c>
      <c r="Y29" s="219">
        <f t="shared" ca="1" si="23"/>
        <v>0</v>
      </c>
      <c r="Z29" s="219">
        <f t="shared" ca="1" si="24"/>
        <v>0</v>
      </c>
      <c r="AA29" s="219">
        <f t="shared" ca="1" si="25"/>
        <v>0</v>
      </c>
      <c r="AB29" s="219">
        <f t="shared" ca="1" si="26"/>
        <v>0</v>
      </c>
      <c r="AC29" s="219">
        <f t="shared" ca="1" si="27"/>
        <v>68</v>
      </c>
      <c r="AD29" s="219">
        <f t="shared" ca="1" si="28"/>
        <v>0</v>
      </c>
      <c r="AE29" s="219">
        <f t="shared" ca="1" si="29"/>
        <v>0</v>
      </c>
      <c r="AF29" s="219">
        <f t="shared" ca="1" si="30"/>
        <v>0</v>
      </c>
      <c r="AG29" s="219">
        <f t="shared" ca="1" si="31"/>
        <v>0</v>
      </c>
      <c r="AH29" s="219">
        <f t="shared" ca="1" si="32"/>
        <v>0</v>
      </c>
      <c r="AI29" s="219">
        <f t="shared" ca="1" si="33"/>
        <v>0</v>
      </c>
      <c r="AJ29" s="219">
        <f t="shared" ca="1" si="34"/>
        <v>0</v>
      </c>
      <c r="AK29" s="219">
        <f t="shared" ca="1" si="35"/>
        <v>3482</v>
      </c>
      <c r="AL29" s="219">
        <f t="shared" ca="1" si="36"/>
        <v>0</v>
      </c>
      <c r="AM29" s="219">
        <f t="shared" ca="1" si="37"/>
        <v>0</v>
      </c>
      <c r="AN29" s="219">
        <f t="shared" ca="1" si="38"/>
        <v>0</v>
      </c>
      <c r="AO29" s="219">
        <f t="shared" ca="1" si="39"/>
        <v>0</v>
      </c>
      <c r="AP29" s="219">
        <f t="shared" ca="1" si="40"/>
        <v>0</v>
      </c>
      <c r="AQ29" s="219">
        <f t="shared" ca="1" si="41"/>
        <v>0</v>
      </c>
      <c r="AR29" s="219">
        <f t="shared" ca="1" si="42"/>
        <v>0</v>
      </c>
      <c r="AS29" s="219">
        <f t="shared" ca="1" si="43"/>
        <v>223116</v>
      </c>
      <c r="AT29" s="219">
        <f t="shared" ca="1" si="44"/>
        <v>0</v>
      </c>
      <c r="AU29" s="219">
        <f t="shared" ca="1" si="45"/>
        <v>0</v>
      </c>
      <c r="AV29" s="219">
        <f t="shared" ca="1" si="46"/>
        <v>0</v>
      </c>
      <c r="AW29" s="219">
        <f t="shared" ca="1" si="47"/>
        <v>0</v>
      </c>
      <c r="AX29" s="219">
        <f t="shared" ca="1" si="48"/>
        <v>0</v>
      </c>
      <c r="AY29" s="219">
        <f t="shared" ca="1" si="49"/>
        <v>0</v>
      </c>
      <c r="AZ29" s="252">
        <f>'Teton Value'!F87</f>
        <v>381835</v>
      </c>
      <c r="BA29" s="219"/>
      <c r="BB29" s="252">
        <f t="shared" ca="1" si="1"/>
        <v>1436278456</v>
      </c>
      <c r="BC29" s="219"/>
      <c r="BD29" s="427">
        <v>4190467</v>
      </c>
      <c r="BE29" s="427">
        <v>0</v>
      </c>
      <c r="BF29" s="427">
        <v>0</v>
      </c>
      <c r="BG29" s="427">
        <v>4089889</v>
      </c>
      <c r="BH29" s="427">
        <v>1647875</v>
      </c>
      <c r="BI29" s="427">
        <v>0</v>
      </c>
      <c r="BJ29" s="427">
        <v>0</v>
      </c>
      <c r="BK29" s="427">
        <v>0</v>
      </c>
      <c r="BL29" s="427">
        <v>557143</v>
      </c>
      <c r="BM29" s="427">
        <v>654174</v>
      </c>
      <c r="BN29" s="427">
        <v>38808</v>
      </c>
      <c r="BO29" s="428">
        <v>85513</v>
      </c>
      <c r="BP29" s="428">
        <v>254670</v>
      </c>
      <c r="BQ29" s="219">
        <f t="shared" si="50"/>
        <v>11518539</v>
      </c>
      <c r="BR29" s="219"/>
      <c r="BS29" s="219">
        <f>'MINERAL VALUE DETAIL'!M23</f>
        <v>0</v>
      </c>
      <c r="BT29" s="219">
        <f>'MINERAL VALUE DETAIL'!L23</f>
        <v>0</v>
      </c>
      <c r="BU29" s="219">
        <f>'MINERAL VALUE DETAIL'!S23+'MINERAL VALUE DETAIL'!Q23</f>
        <v>0</v>
      </c>
      <c r="BV29" s="219">
        <f>'MINERAL VALUE DETAIL'!R23</f>
        <v>0</v>
      </c>
      <c r="BW29" s="219">
        <f>'MINERAL VALUE DETAIL'!V23-SUM('VALUATION DETAIL'!BS29:BV29)</f>
        <v>1972369</v>
      </c>
      <c r="BX29" s="252">
        <f t="shared" si="2"/>
        <v>1972369</v>
      </c>
      <c r="BY29" s="86"/>
      <c r="BZ29" s="266">
        <f t="shared" si="3"/>
        <v>13490908</v>
      </c>
      <c r="CA29" s="262">
        <f t="shared" ca="1" si="4"/>
        <v>1449769364</v>
      </c>
      <c r="CB29" s="219"/>
    </row>
    <row r="30" spans="1:80" ht="18.75" customHeight="1">
      <c r="A30" s="219" t="s">
        <v>160</v>
      </c>
      <c r="B30" s="219">
        <f t="shared" ca="1" si="5"/>
        <v>72378.710399999996</v>
      </c>
      <c r="C30" s="219">
        <f t="shared" ca="1" si="6"/>
        <v>5862515</v>
      </c>
      <c r="D30" s="219">
        <f t="shared" ca="1" si="7"/>
        <v>0</v>
      </c>
      <c r="E30" s="219">
        <f t="shared" ca="1" si="8"/>
        <v>0</v>
      </c>
      <c r="F30" s="219">
        <f t="shared" ca="1" si="9"/>
        <v>616352.58160000003</v>
      </c>
      <c r="G30" s="219">
        <f t="shared" ca="1" si="10"/>
        <v>2992802</v>
      </c>
      <c r="H30" s="252">
        <f t="shared" ca="1" si="11"/>
        <v>688731.29200000002</v>
      </c>
      <c r="I30" s="252">
        <f t="shared" ca="1" si="11"/>
        <v>8855317</v>
      </c>
      <c r="J30" s="219"/>
      <c r="K30" s="219">
        <f t="shared" ca="1" si="12"/>
        <v>24674418</v>
      </c>
      <c r="L30" s="219">
        <f t="shared" ca="1" si="13"/>
        <v>84829698</v>
      </c>
      <c r="M30" s="219">
        <f t="shared" ca="1" si="14"/>
        <v>1943366</v>
      </c>
      <c r="N30" s="252">
        <f t="shared" ca="1" si="15"/>
        <v>111447482</v>
      </c>
      <c r="O30" s="219"/>
      <c r="P30" s="219">
        <f t="shared" ca="1" si="16"/>
        <v>5430704</v>
      </c>
      <c r="Q30" s="219">
        <f t="shared" ca="1" si="17"/>
        <v>17824140</v>
      </c>
      <c r="R30" s="219">
        <f t="shared" ca="1" si="18"/>
        <v>6097779</v>
      </c>
      <c r="S30" s="252">
        <f t="shared" ca="1" si="0"/>
        <v>29352623</v>
      </c>
      <c r="T30" s="219"/>
      <c r="U30" s="219">
        <f t="shared" ca="1" si="19"/>
        <v>0</v>
      </c>
      <c r="V30" s="219">
        <f t="shared" ca="1" si="20"/>
        <v>0</v>
      </c>
      <c r="W30" s="219">
        <f t="shared" ca="1" si="21"/>
        <v>0</v>
      </c>
      <c r="X30" s="219">
        <f t="shared" ca="1" si="22"/>
        <v>0</v>
      </c>
      <c r="Y30" s="219">
        <f t="shared" ca="1" si="23"/>
        <v>0</v>
      </c>
      <c r="Z30" s="219">
        <f t="shared" ca="1" si="24"/>
        <v>0</v>
      </c>
      <c r="AA30" s="219">
        <f t="shared" ca="1" si="25"/>
        <v>210518</v>
      </c>
      <c r="AB30" s="219">
        <f t="shared" ca="1" si="26"/>
        <v>0</v>
      </c>
      <c r="AC30" s="219">
        <f t="shared" ca="1" si="27"/>
        <v>0</v>
      </c>
      <c r="AD30" s="219">
        <f t="shared" ca="1" si="28"/>
        <v>16021</v>
      </c>
      <c r="AE30" s="219">
        <f t="shared" ca="1" si="29"/>
        <v>0</v>
      </c>
      <c r="AF30" s="219">
        <f t="shared" ca="1" si="30"/>
        <v>297730</v>
      </c>
      <c r="AG30" s="219">
        <f t="shared" ca="1" si="31"/>
        <v>0</v>
      </c>
      <c r="AH30" s="219">
        <f t="shared" ca="1" si="32"/>
        <v>449104</v>
      </c>
      <c r="AI30" s="219">
        <f t="shared" ca="1" si="33"/>
        <v>0</v>
      </c>
      <c r="AJ30" s="219">
        <f t="shared" ca="1" si="34"/>
        <v>2793842</v>
      </c>
      <c r="AK30" s="219">
        <f t="shared" ca="1" si="35"/>
        <v>0</v>
      </c>
      <c r="AL30" s="219">
        <f t="shared" ca="1" si="36"/>
        <v>337513</v>
      </c>
      <c r="AM30" s="219">
        <f t="shared" ca="1" si="37"/>
        <v>236</v>
      </c>
      <c r="AN30" s="219">
        <f t="shared" ca="1" si="38"/>
        <v>0</v>
      </c>
      <c r="AO30" s="219">
        <f t="shared" ca="1" si="39"/>
        <v>0</v>
      </c>
      <c r="AP30" s="219">
        <f t="shared" ca="1" si="40"/>
        <v>58666405</v>
      </c>
      <c r="AQ30" s="219">
        <f t="shared" ca="1" si="41"/>
        <v>1258316</v>
      </c>
      <c r="AR30" s="219">
        <f t="shared" ca="1" si="42"/>
        <v>0</v>
      </c>
      <c r="AS30" s="219">
        <f t="shared" ca="1" si="43"/>
        <v>7905</v>
      </c>
      <c r="AT30" s="219">
        <f t="shared" ca="1" si="44"/>
        <v>42217</v>
      </c>
      <c r="AU30" s="219">
        <f t="shared" ca="1" si="45"/>
        <v>277513</v>
      </c>
      <c r="AV30" s="219">
        <f t="shared" ca="1" si="46"/>
        <v>0</v>
      </c>
      <c r="AW30" s="219">
        <f t="shared" ca="1" si="47"/>
        <v>0</v>
      </c>
      <c r="AX30" s="219">
        <f t="shared" ca="1" si="48"/>
        <v>66780</v>
      </c>
      <c r="AY30" s="219">
        <f t="shared" ca="1" si="49"/>
        <v>915048</v>
      </c>
      <c r="AZ30" s="252">
        <f>'Uinta Value'!F87</f>
        <v>64424100</v>
      </c>
      <c r="BA30" s="219"/>
      <c r="BB30" s="252">
        <f t="shared" ca="1" si="1"/>
        <v>214079522</v>
      </c>
      <c r="BC30" s="219"/>
      <c r="BD30" s="427">
        <v>100</v>
      </c>
      <c r="BE30" s="427">
        <v>27522698</v>
      </c>
      <c r="BF30" s="427">
        <v>0</v>
      </c>
      <c r="BG30" s="427">
        <v>1265375</v>
      </c>
      <c r="BH30" s="427">
        <v>1248127</v>
      </c>
      <c r="BI30" s="427">
        <v>18820634</v>
      </c>
      <c r="BJ30" s="427">
        <v>5312932</v>
      </c>
      <c r="BK30" s="427">
        <v>17856817</v>
      </c>
      <c r="BL30" s="427">
        <v>285727</v>
      </c>
      <c r="BM30" s="427">
        <v>793190</v>
      </c>
      <c r="BN30" s="427">
        <v>328809</v>
      </c>
      <c r="BO30" s="428">
        <v>2377122</v>
      </c>
      <c r="BP30" s="428">
        <v>11900</v>
      </c>
      <c r="BQ30" s="219">
        <f t="shared" si="50"/>
        <v>75823431</v>
      </c>
      <c r="BR30" s="219"/>
      <c r="BS30" s="219">
        <f>'MINERAL VALUE DETAIL'!M24</f>
        <v>22891824</v>
      </c>
      <c r="BT30" s="219">
        <f>'MINERAL VALUE DETAIL'!L24</f>
        <v>53429299</v>
      </c>
      <c r="BU30" s="219">
        <f>'MINERAL VALUE DETAIL'!S24+'MINERAL VALUE DETAIL'!Q24</f>
        <v>0</v>
      </c>
      <c r="BV30" s="219">
        <f>'MINERAL VALUE DETAIL'!R24</f>
        <v>0</v>
      </c>
      <c r="BW30" s="219">
        <f>'MINERAL VALUE DETAIL'!V24-SUM('VALUATION DETAIL'!BS30:BV30)</f>
        <v>409897</v>
      </c>
      <c r="BX30" s="252">
        <f t="shared" si="2"/>
        <v>76731020</v>
      </c>
      <c r="BY30" s="86"/>
      <c r="BZ30" s="266">
        <f t="shared" si="3"/>
        <v>152554451</v>
      </c>
      <c r="CA30" s="262">
        <f t="shared" ca="1" si="4"/>
        <v>366633973</v>
      </c>
      <c r="CB30" s="219"/>
    </row>
    <row r="31" spans="1:80" ht="18.75" customHeight="1">
      <c r="A31" s="219" t="s">
        <v>161</v>
      </c>
      <c r="B31" s="219">
        <f t="shared" ca="1" si="5"/>
        <v>42033.013000000006</v>
      </c>
      <c r="C31" s="219">
        <f t="shared" ca="1" si="6"/>
        <v>9621461</v>
      </c>
      <c r="D31" s="219">
        <f t="shared" ca="1" si="7"/>
        <v>2625.26</v>
      </c>
      <c r="E31" s="219">
        <f t="shared" ca="1" si="8"/>
        <v>76970</v>
      </c>
      <c r="F31" s="219">
        <f t="shared" ca="1" si="9"/>
        <v>301395.42799999996</v>
      </c>
      <c r="G31" s="219">
        <f t="shared" ca="1" si="10"/>
        <v>2299553</v>
      </c>
      <c r="H31" s="252">
        <f t="shared" ca="1" si="11"/>
        <v>346053.70099999994</v>
      </c>
      <c r="I31" s="252">
        <f t="shared" ca="1" si="11"/>
        <v>11997984</v>
      </c>
      <c r="J31" s="219"/>
      <c r="K31" s="219">
        <f t="shared" ca="1" si="12"/>
        <v>13708468</v>
      </c>
      <c r="L31" s="219">
        <f t="shared" ca="1" si="13"/>
        <v>37677152</v>
      </c>
      <c r="M31" s="219">
        <f t="shared" ca="1" si="14"/>
        <v>920832</v>
      </c>
      <c r="N31" s="252">
        <f t="shared" ca="1" si="15"/>
        <v>52306452</v>
      </c>
      <c r="O31" s="219"/>
      <c r="P31" s="219">
        <f t="shared" ca="1" si="16"/>
        <v>2969747</v>
      </c>
      <c r="Q31" s="219">
        <f t="shared" ca="1" si="17"/>
        <v>7039019</v>
      </c>
      <c r="R31" s="219">
        <f t="shared" ca="1" si="18"/>
        <v>5269184</v>
      </c>
      <c r="S31" s="252">
        <f t="shared" ca="1" si="0"/>
        <v>15277950</v>
      </c>
      <c r="T31" s="219"/>
      <c r="U31" s="219">
        <f t="shared" ca="1" si="19"/>
        <v>1815985</v>
      </c>
      <c r="V31" s="219">
        <f t="shared" ca="1" si="20"/>
        <v>3760504</v>
      </c>
      <c r="W31" s="219">
        <f t="shared" ca="1" si="21"/>
        <v>12149</v>
      </c>
      <c r="X31" s="219">
        <f t="shared" ca="1" si="22"/>
        <v>0</v>
      </c>
      <c r="Y31" s="219">
        <f t="shared" ca="1" si="23"/>
        <v>0</v>
      </c>
      <c r="Z31" s="219">
        <f t="shared" ca="1" si="24"/>
        <v>0</v>
      </c>
      <c r="AA31" s="219">
        <f t="shared" ca="1" si="25"/>
        <v>52387</v>
      </c>
      <c r="AB31" s="219">
        <f t="shared" ca="1" si="26"/>
        <v>0</v>
      </c>
      <c r="AC31" s="219">
        <f t="shared" ca="1" si="27"/>
        <v>58341</v>
      </c>
      <c r="AD31" s="219">
        <f t="shared" ca="1" si="28"/>
        <v>19532</v>
      </c>
      <c r="AE31" s="219">
        <f t="shared" ca="1" si="29"/>
        <v>0</v>
      </c>
      <c r="AF31" s="219">
        <f t="shared" ca="1" si="30"/>
        <v>87281</v>
      </c>
      <c r="AG31" s="219">
        <f t="shared" ca="1" si="31"/>
        <v>2329</v>
      </c>
      <c r="AH31" s="219">
        <f t="shared" ca="1" si="32"/>
        <v>2423080</v>
      </c>
      <c r="AI31" s="219">
        <f t="shared" ca="1" si="33"/>
        <v>0</v>
      </c>
      <c r="AJ31" s="219">
        <f t="shared" ca="1" si="34"/>
        <v>0</v>
      </c>
      <c r="AK31" s="219">
        <f t="shared" ca="1" si="35"/>
        <v>0</v>
      </c>
      <c r="AL31" s="219">
        <f t="shared" ca="1" si="36"/>
        <v>0</v>
      </c>
      <c r="AM31" s="219">
        <f t="shared" ca="1" si="37"/>
        <v>0</v>
      </c>
      <c r="AN31" s="219">
        <f t="shared" ca="1" si="38"/>
        <v>0</v>
      </c>
      <c r="AO31" s="219">
        <f t="shared" ca="1" si="39"/>
        <v>0</v>
      </c>
      <c r="AP31" s="219">
        <f t="shared" ca="1" si="40"/>
        <v>2282359</v>
      </c>
      <c r="AQ31" s="219">
        <f t="shared" ca="1" si="41"/>
        <v>0</v>
      </c>
      <c r="AR31" s="219">
        <f t="shared" ca="1" si="42"/>
        <v>0</v>
      </c>
      <c r="AS31" s="219">
        <f t="shared" ca="1" si="43"/>
        <v>1302205</v>
      </c>
      <c r="AT31" s="219">
        <f t="shared" ca="1" si="44"/>
        <v>1176528</v>
      </c>
      <c r="AU31" s="219">
        <f t="shared" ca="1" si="45"/>
        <v>0</v>
      </c>
      <c r="AV31" s="219">
        <f t="shared" ca="1" si="46"/>
        <v>99162</v>
      </c>
      <c r="AW31" s="219">
        <f t="shared" ca="1" si="47"/>
        <v>0</v>
      </c>
      <c r="AX31" s="219">
        <f t="shared" ca="1" si="48"/>
        <v>187905</v>
      </c>
      <c r="AY31" s="219">
        <f t="shared" ca="1" si="49"/>
        <v>169509</v>
      </c>
      <c r="AZ31" s="252">
        <f>'Washakie Value'!F87</f>
        <v>13279747</v>
      </c>
      <c r="BA31" s="219"/>
      <c r="BB31" s="252">
        <f t="shared" ca="1" si="1"/>
        <v>92862133</v>
      </c>
      <c r="BC31" s="219"/>
      <c r="BD31" s="427">
        <v>27871</v>
      </c>
      <c r="BE31" s="427">
        <v>2249696</v>
      </c>
      <c r="BF31" s="427">
        <v>0</v>
      </c>
      <c r="BG31" s="427">
        <v>473731</v>
      </c>
      <c r="BH31" s="427">
        <v>354507</v>
      </c>
      <c r="BI31" s="427">
        <v>580249</v>
      </c>
      <c r="BJ31" s="427">
        <v>3114594</v>
      </c>
      <c r="BK31" s="427">
        <v>3551265</v>
      </c>
      <c r="BL31" s="427">
        <v>103406</v>
      </c>
      <c r="BM31" s="427">
        <v>40976</v>
      </c>
      <c r="BN31" s="427">
        <v>38611</v>
      </c>
      <c r="BO31" s="428">
        <v>234407</v>
      </c>
      <c r="BP31" s="428">
        <v>111578</v>
      </c>
      <c r="BQ31" s="219">
        <f t="shared" si="50"/>
        <v>10880891</v>
      </c>
      <c r="BR31" s="219"/>
      <c r="BS31" s="219">
        <f>'MINERAL VALUE DETAIL'!M25</f>
        <v>16424774</v>
      </c>
      <c r="BT31" s="219">
        <f>'MINERAL VALUE DETAIL'!L25</f>
        <v>2466714</v>
      </c>
      <c r="BU31" s="219">
        <f>'MINERAL VALUE DETAIL'!S25+'MINERAL VALUE DETAIL'!Q25</f>
        <v>0</v>
      </c>
      <c r="BV31" s="219">
        <f>'MINERAL VALUE DETAIL'!R25</f>
        <v>0</v>
      </c>
      <c r="BW31" s="219">
        <f>'MINERAL VALUE DETAIL'!V25-SUM('VALUATION DETAIL'!BS31:BV31)</f>
        <v>1680017</v>
      </c>
      <c r="BX31" s="252">
        <f t="shared" si="2"/>
        <v>20571505</v>
      </c>
      <c r="BY31" s="86"/>
      <c r="BZ31" s="266">
        <f t="shared" si="3"/>
        <v>31452396</v>
      </c>
      <c r="CA31" s="262">
        <f t="shared" ca="1" si="4"/>
        <v>124314529</v>
      </c>
      <c r="CB31" s="219"/>
    </row>
    <row r="32" spans="1:80" ht="18.75" customHeight="1" thickBot="1">
      <c r="A32" s="241" t="s">
        <v>162</v>
      </c>
      <c r="B32" s="241">
        <f t="shared" ca="1" si="5"/>
        <v>3539.24</v>
      </c>
      <c r="C32" s="241">
        <f t="shared" ca="1" si="6"/>
        <v>227454</v>
      </c>
      <c r="D32" s="241">
        <f t="shared" ca="1" si="7"/>
        <v>30756.57</v>
      </c>
      <c r="E32" s="241">
        <f t="shared" ca="1" si="8"/>
        <v>1025009</v>
      </c>
      <c r="F32" s="241">
        <f t="shared" ca="1" si="9"/>
        <v>1006302.6488000001</v>
      </c>
      <c r="G32" s="241">
        <f t="shared" ca="1" si="10"/>
        <v>5010865</v>
      </c>
      <c r="H32" s="253">
        <f t="shared" ca="1" si="11"/>
        <v>1040598.4588000001</v>
      </c>
      <c r="I32" s="253">
        <f t="shared" ca="1" si="11"/>
        <v>6263328</v>
      </c>
      <c r="J32" s="241"/>
      <c r="K32" s="241">
        <f t="shared" ca="1" si="12"/>
        <v>10270257</v>
      </c>
      <c r="L32" s="241">
        <f t="shared" ca="1" si="13"/>
        <v>30917727</v>
      </c>
      <c r="M32" s="241">
        <f t="shared" ca="1" si="14"/>
        <v>1895601</v>
      </c>
      <c r="N32" s="253">
        <f t="shared" ca="1" si="15"/>
        <v>43083585</v>
      </c>
      <c r="O32" s="241"/>
      <c r="P32" s="241">
        <f t="shared" ca="1" si="16"/>
        <v>1155442</v>
      </c>
      <c r="Q32" s="241">
        <f t="shared" ca="1" si="17"/>
        <v>3756645</v>
      </c>
      <c r="R32" s="241">
        <f t="shared" ca="1" si="18"/>
        <v>1512737</v>
      </c>
      <c r="S32" s="253">
        <f t="shared" ca="1" si="0"/>
        <v>6424824</v>
      </c>
      <c r="T32" s="241"/>
      <c r="U32" s="241">
        <f t="shared" ca="1" si="19"/>
        <v>857</v>
      </c>
      <c r="V32" s="241">
        <f t="shared" ca="1" si="20"/>
        <v>0</v>
      </c>
      <c r="W32" s="241">
        <f t="shared" ca="1" si="21"/>
        <v>0</v>
      </c>
      <c r="X32" s="241">
        <f t="shared" ca="1" si="22"/>
        <v>0</v>
      </c>
      <c r="Y32" s="241">
        <f t="shared" ca="1" si="23"/>
        <v>0</v>
      </c>
      <c r="Z32" s="241">
        <f t="shared" ca="1" si="24"/>
        <v>0</v>
      </c>
      <c r="AA32" s="241">
        <f t="shared" ca="1" si="25"/>
        <v>57436</v>
      </c>
      <c r="AB32" s="241">
        <f t="shared" ca="1" si="26"/>
        <v>0</v>
      </c>
      <c r="AC32" s="241">
        <f t="shared" ca="1" si="27"/>
        <v>0</v>
      </c>
      <c r="AD32" s="241">
        <f t="shared" ca="1" si="28"/>
        <v>259357</v>
      </c>
      <c r="AE32" s="241">
        <f t="shared" ca="1" si="29"/>
        <v>0</v>
      </c>
      <c r="AF32" s="241">
        <f t="shared" ca="1" si="30"/>
        <v>129331</v>
      </c>
      <c r="AG32" s="241">
        <f t="shared" ca="1" si="31"/>
        <v>2632</v>
      </c>
      <c r="AH32" s="241">
        <f t="shared" ca="1" si="32"/>
        <v>0</v>
      </c>
      <c r="AI32" s="241">
        <f t="shared" ca="1" si="33"/>
        <v>0</v>
      </c>
      <c r="AJ32" s="241">
        <f t="shared" ca="1" si="34"/>
        <v>0</v>
      </c>
      <c r="AK32" s="241">
        <f t="shared" ca="1" si="35"/>
        <v>0</v>
      </c>
      <c r="AL32" s="241">
        <f t="shared" ca="1" si="36"/>
        <v>389121</v>
      </c>
      <c r="AM32" s="241">
        <f t="shared" ca="1" si="37"/>
        <v>0</v>
      </c>
      <c r="AN32" s="241">
        <f t="shared" ca="1" si="38"/>
        <v>0</v>
      </c>
      <c r="AO32" s="241">
        <f t="shared" ca="1" si="39"/>
        <v>0</v>
      </c>
      <c r="AP32" s="241">
        <f t="shared" ca="1" si="40"/>
        <v>3406319</v>
      </c>
      <c r="AQ32" s="241">
        <f t="shared" ca="1" si="41"/>
        <v>0</v>
      </c>
      <c r="AR32" s="241">
        <f t="shared" ca="1" si="42"/>
        <v>0</v>
      </c>
      <c r="AS32" s="241">
        <f t="shared" ca="1" si="43"/>
        <v>430777</v>
      </c>
      <c r="AT32" s="241">
        <f t="shared" ca="1" si="44"/>
        <v>9701883</v>
      </c>
      <c r="AU32" s="241">
        <f t="shared" ca="1" si="45"/>
        <v>96571</v>
      </c>
      <c r="AV32" s="241">
        <f t="shared" ca="1" si="46"/>
        <v>0</v>
      </c>
      <c r="AW32" s="241">
        <f t="shared" ca="1" si="47"/>
        <v>0</v>
      </c>
      <c r="AX32" s="241">
        <f t="shared" ca="1" si="48"/>
        <v>210297</v>
      </c>
      <c r="AY32" s="241">
        <f t="shared" ca="1" si="49"/>
        <v>0</v>
      </c>
      <c r="AZ32" s="253">
        <f>'Weston Value'!F87</f>
        <v>14684581</v>
      </c>
      <c r="BA32" s="219"/>
      <c r="BB32" s="253">
        <f t="shared" ca="1" si="1"/>
        <v>70456318</v>
      </c>
      <c r="BC32" s="241"/>
      <c r="BD32" s="429">
        <v>0</v>
      </c>
      <c r="BE32" s="429">
        <v>2880424</v>
      </c>
      <c r="BF32" s="429">
        <v>0</v>
      </c>
      <c r="BG32" s="429">
        <v>1353016</v>
      </c>
      <c r="BH32" s="429">
        <v>130259</v>
      </c>
      <c r="BI32" s="429">
        <v>0</v>
      </c>
      <c r="BJ32" s="429">
        <v>7339637</v>
      </c>
      <c r="BK32" s="429">
        <v>17842403</v>
      </c>
      <c r="BL32" s="429">
        <v>75437</v>
      </c>
      <c r="BM32" s="429">
        <v>0</v>
      </c>
      <c r="BN32" s="429">
        <v>11734</v>
      </c>
      <c r="BO32" s="429">
        <v>135061</v>
      </c>
      <c r="BP32" s="429">
        <v>65021</v>
      </c>
      <c r="BQ32" s="241">
        <f t="shared" si="50"/>
        <v>29832992</v>
      </c>
      <c r="BR32" s="241"/>
      <c r="BS32" s="241">
        <f>'MINERAL VALUE DETAIL'!M26</f>
        <v>33974591</v>
      </c>
      <c r="BT32" s="241">
        <f>'MINERAL VALUE DETAIL'!L26</f>
        <v>1471390</v>
      </c>
      <c r="BU32" s="241">
        <f>'MINERAL VALUE DETAIL'!S26+'MINERAL VALUE DETAIL'!Q26</f>
        <v>0</v>
      </c>
      <c r="BV32" s="241">
        <f>'MINERAL VALUE DETAIL'!R26</f>
        <v>0</v>
      </c>
      <c r="BW32" s="241">
        <f>'MINERAL VALUE DETAIL'!V26-SUM('VALUATION DETAIL'!BS32:BV32)</f>
        <v>517908</v>
      </c>
      <c r="BX32" s="253">
        <f t="shared" si="2"/>
        <v>35963889</v>
      </c>
      <c r="BY32" s="86"/>
      <c r="BZ32" s="370">
        <f t="shared" si="3"/>
        <v>65796881</v>
      </c>
      <c r="CA32" s="263">
        <f ca="1">BB32+BZ32</f>
        <v>136253199</v>
      </c>
      <c r="CB32" s="219"/>
    </row>
    <row r="33" spans="1:80" s="203" customFormat="1" ht="18.75" customHeight="1" thickBot="1">
      <c r="A33" s="220" t="s">
        <v>347</v>
      </c>
      <c r="B33" s="220">
        <f t="shared" ref="B33:N33" ca="1" si="51">SUM(B10:B32)</f>
        <v>1351421.8901879997</v>
      </c>
      <c r="C33" s="220">
        <f t="shared" ca="1" si="51"/>
        <v>170225687</v>
      </c>
      <c r="D33" s="220">
        <f t="shared" ca="1" si="51"/>
        <v>807099.31328699994</v>
      </c>
      <c r="E33" s="220">
        <f t="shared" ca="1" si="51"/>
        <v>28765622</v>
      </c>
      <c r="F33" s="220">
        <f t="shared" ca="1" si="51"/>
        <v>22551904.237312</v>
      </c>
      <c r="G33" s="220">
        <f t="shared" ca="1" si="51"/>
        <v>145467124</v>
      </c>
      <c r="H33" s="254">
        <f t="shared" ca="1" si="51"/>
        <v>24710425.440786999</v>
      </c>
      <c r="I33" s="254">
        <f t="shared" ca="1" si="51"/>
        <v>344458433</v>
      </c>
      <c r="J33" s="220"/>
      <c r="K33" s="220">
        <f t="shared" ca="1" si="51"/>
        <v>1518947715</v>
      </c>
      <c r="L33" s="220">
        <f t="shared" ca="1" si="51"/>
        <v>3601191850</v>
      </c>
      <c r="M33" s="220">
        <f t="shared" ca="1" si="51"/>
        <v>49078864</v>
      </c>
      <c r="N33" s="254">
        <f t="shared" ca="1" si="51"/>
        <v>5169218429</v>
      </c>
      <c r="O33" s="220"/>
      <c r="P33" s="220">
        <f t="shared" ref="P33:AD33" ca="1" si="52">SUM(P10:P32)</f>
        <v>306778350</v>
      </c>
      <c r="Q33" s="220">
        <f t="shared" ca="1" si="52"/>
        <v>822231990</v>
      </c>
      <c r="R33" s="220">
        <f t="shared" ca="1" si="52"/>
        <v>287393215</v>
      </c>
      <c r="S33" s="254">
        <f t="shared" ca="1" si="52"/>
        <v>1416403555</v>
      </c>
      <c r="T33" s="220"/>
      <c r="U33" s="220">
        <f t="shared" ca="1" si="52"/>
        <v>8854791</v>
      </c>
      <c r="V33" s="220">
        <f t="shared" ca="1" si="52"/>
        <v>5350254</v>
      </c>
      <c r="W33" s="220">
        <f t="shared" ca="1" si="52"/>
        <v>12826</v>
      </c>
      <c r="X33" s="220">
        <f t="shared" ca="1" si="52"/>
        <v>504226</v>
      </c>
      <c r="Y33" s="220">
        <f t="shared" ca="1" si="52"/>
        <v>53236</v>
      </c>
      <c r="Z33" s="220">
        <f t="shared" ca="1" si="52"/>
        <v>184720</v>
      </c>
      <c r="AA33" s="220">
        <f t="shared" ca="1" si="52"/>
        <v>3849818</v>
      </c>
      <c r="AB33" s="220">
        <f t="shared" ca="1" si="52"/>
        <v>60235</v>
      </c>
      <c r="AC33" s="220">
        <f t="shared" ca="1" si="52"/>
        <v>3792306</v>
      </c>
      <c r="AD33" s="220">
        <f t="shared" ca="1" si="52"/>
        <v>4785775</v>
      </c>
      <c r="AE33" s="220">
        <f ca="1">SUM(AE10:AE32)</f>
        <v>2934770</v>
      </c>
      <c r="AF33" s="220">
        <f t="shared" ref="AF33:BB33" ca="1" si="53">SUM(AF10:AF32)</f>
        <v>36137826</v>
      </c>
      <c r="AG33" s="220">
        <f t="shared" ca="1" si="53"/>
        <v>1424701</v>
      </c>
      <c r="AH33" s="220">
        <f t="shared" ca="1" si="53"/>
        <v>21113702</v>
      </c>
      <c r="AI33" s="220">
        <f t="shared" ca="1" si="53"/>
        <v>8927222</v>
      </c>
      <c r="AJ33" s="220">
        <f t="shared" ca="1" si="53"/>
        <v>3371032</v>
      </c>
      <c r="AK33" s="220">
        <f t="shared" ca="1" si="53"/>
        <v>932521</v>
      </c>
      <c r="AL33" s="220">
        <f t="shared" ca="1" si="53"/>
        <v>14324979</v>
      </c>
      <c r="AM33" s="220">
        <f t="shared" ca="1" si="53"/>
        <v>731245</v>
      </c>
      <c r="AN33" s="220">
        <f t="shared" ca="1" si="53"/>
        <v>895787</v>
      </c>
      <c r="AO33" s="220">
        <f t="shared" ca="1" si="53"/>
        <v>213534</v>
      </c>
      <c r="AP33" s="220">
        <f t="shared" ca="1" si="53"/>
        <v>1065926349</v>
      </c>
      <c r="AQ33" s="220">
        <f t="shared" ca="1" si="53"/>
        <v>270413234</v>
      </c>
      <c r="AR33" s="220">
        <f t="shared" ca="1" si="53"/>
        <v>9583560</v>
      </c>
      <c r="AS33" s="220">
        <f t="shared" ca="1" si="53"/>
        <v>143077130</v>
      </c>
      <c r="AT33" s="220">
        <f t="shared" ca="1" si="53"/>
        <v>245585827</v>
      </c>
      <c r="AU33" s="220">
        <f t="shared" ca="1" si="53"/>
        <v>94030727</v>
      </c>
      <c r="AV33" s="220">
        <f t="shared" ca="1" si="53"/>
        <v>34131439</v>
      </c>
      <c r="AW33" s="220">
        <f ca="1">SUM(AW10:AW32)</f>
        <v>0</v>
      </c>
      <c r="AX33" s="220">
        <f t="shared" ca="1" si="53"/>
        <v>5721829</v>
      </c>
      <c r="AY33" s="220">
        <f t="shared" ca="1" si="53"/>
        <v>163425387.079</v>
      </c>
      <c r="AZ33" s="254">
        <f t="shared" ca="1" si="53"/>
        <v>1986925601</v>
      </c>
      <c r="BA33" s="219"/>
      <c r="BB33" s="254">
        <f t="shared" ca="1" si="53"/>
        <v>8917006018</v>
      </c>
      <c r="BC33" s="220"/>
      <c r="BD33" s="220">
        <f>SUM(BD10:BD32)</f>
        <v>7886720</v>
      </c>
      <c r="BE33" s="220">
        <f t="shared" ref="BE33:BK33" si="54">SUM(BE10:BE32)</f>
        <v>471328194</v>
      </c>
      <c r="BF33" s="220">
        <f t="shared" si="54"/>
        <v>8819552</v>
      </c>
      <c r="BG33" s="220">
        <f t="shared" si="54"/>
        <v>180802440</v>
      </c>
      <c r="BH33" s="220">
        <f t="shared" si="54"/>
        <v>22136844</v>
      </c>
      <c r="BI33" s="220">
        <f t="shared" si="54"/>
        <v>143157092</v>
      </c>
      <c r="BJ33" s="220">
        <f t="shared" si="54"/>
        <v>195364733</v>
      </c>
      <c r="BK33" s="220">
        <f t="shared" si="54"/>
        <v>436339544</v>
      </c>
      <c r="BL33" s="220">
        <f t="shared" ref="BL33:BV33" si="55">SUM(BL10:BL32)</f>
        <v>8725671</v>
      </c>
      <c r="BM33" s="220">
        <f t="shared" si="55"/>
        <v>11828885</v>
      </c>
      <c r="BN33" s="220">
        <f t="shared" si="55"/>
        <v>3159798</v>
      </c>
      <c r="BO33" s="220">
        <f t="shared" si="55"/>
        <v>13287032</v>
      </c>
      <c r="BP33" s="220">
        <f t="shared" si="55"/>
        <v>14495434</v>
      </c>
      <c r="BQ33" s="254">
        <f t="shared" si="55"/>
        <v>1517331939</v>
      </c>
      <c r="BR33" s="220"/>
      <c r="BS33" s="220">
        <f t="shared" si="55"/>
        <v>2465561294</v>
      </c>
      <c r="BT33" s="220">
        <f t="shared" si="55"/>
        <v>2406788472</v>
      </c>
      <c r="BU33" s="220">
        <f t="shared" si="55"/>
        <v>2916684373</v>
      </c>
      <c r="BV33" s="220">
        <f t="shared" si="55"/>
        <v>467615856</v>
      </c>
      <c r="BW33" s="220">
        <f>SUM(BW10:BW32)</f>
        <v>134111251</v>
      </c>
      <c r="BX33" s="254">
        <f>SUM(BX10:BX32)</f>
        <v>8390761246</v>
      </c>
      <c r="BZ33" s="369">
        <f>SUM(BZ10:BZ32)</f>
        <v>9908093185</v>
      </c>
      <c r="CA33" s="267">
        <f ca="1">SUM(CA10:CA32)</f>
        <v>18825099203</v>
      </c>
      <c r="CB33" s="220"/>
    </row>
    <row r="34" spans="1:80" ht="18.75" customHeight="1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86"/>
      <c r="BZ34" s="219"/>
      <c r="CA34" s="219"/>
      <c r="CB34" s="219"/>
    </row>
    <row r="35" spans="1:80" ht="18.75" customHeight="1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86"/>
      <c r="BZ35" s="219"/>
      <c r="CA35" s="219"/>
      <c r="CB35" s="219"/>
    </row>
    <row r="36" spans="1:80" ht="18.75" customHeight="1">
      <c r="BA36" s="219"/>
      <c r="BL36" s="219"/>
      <c r="BM36" s="219"/>
      <c r="BN36" s="219"/>
      <c r="BO36" s="219"/>
      <c r="BP36" s="219"/>
      <c r="BQ36" s="219"/>
      <c r="BY36" s="86"/>
    </row>
    <row r="37" spans="1:80" ht="18.75" customHeight="1">
      <c r="BA37" s="219"/>
      <c r="BL37" s="219"/>
      <c r="BM37" s="219"/>
      <c r="BN37" s="219"/>
      <c r="BO37" s="219"/>
      <c r="BP37" s="219"/>
      <c r="BQ37" s="219"/>
      <c r="BY37" s="86"/>
    </row>
    <row r="38" spans="1:80" ht="18.75" customHeight="1">
      <c r="BA38" s="219"/>
      <c r="BL38" s="219"/>
      <c r="BM38" s="219"/>
      <c r="BN38" s="219"/>
      <c r="BO38" s="219"/>
      <c r="BP38" s="219"/>
      <c r="BQ38" s="219"/>
      <c r="BY38" s="86"/>
    </row>
    <row r="39" spans="1:80" ht="18.75" customHeight="1">
      <c r="BL39" s="219"/>
      <c r="BM39" s="219"/>
      <c r="BN39" s="219"/>
      <c r="BO39" s="219"/>
      <c r="BP39" s="219"/>
      <c r="BQ39" s="219"/>
      <c r="BY39" s="86"/>
    </row>
    <row r="40" spans="1:80" ht="18.75" customHeight="1">
      <c r="BL40" s="219"/>
      <c r="BM40" s="219"/>
      <c r="BN40" s="219"/>
      <c r="BO40" s="219"/>
      <c r="BP40" s="219"/>
      <c r="BQ40" s="219"/>
      <c r="BY40" s="86"/>
    </row>
    <row r="41" spans="1:80" ht="18.75" customHeight="1">
      <c r="BL41" s="219"/>
      <c r="BM41" s="219"/>
      <c r="BN41" s="219"/>
      <c r="BO41" s="219"/>
      <c r="BP41" s="219"/>
      <c r="BQ41" s="219"/>
      <c r="BY41" s="86"/>
    </row>
    <row r="42" spans="1:80" ht="18.75" customHeight="1">
      <c r="BL42" s="219"/>
      <c r="BM42" s="219"/>
      <c r="BN42" s="219"/>
      <c r="BO42" s="219"/>
      <c r="BP42" s="219"/>
      <c r="BQ42" s="219"/>
      <c r="BY42" s="86"/>
    </row>
    <row r="43" spans="1:80" ht="18.75" customHeight="1">
      <c r="BY43" s="86"/>
    </row>
    <row r="44" spans="1:80" ht="18.75" customHeight="1">
      <c r="BL44" s="219"/>
      <c r="BM44" s="219"/>
      <c r="BN44" s="219"/>
      <c r="BO44" s="219"/>
      <c r="BP44" s="219"/>
      <c r="BQ44" s="219"/>
      <c r="BY44" s="86"/>
    </row>
    <row r="45" spans="1:80" ht="18.75" customHeight="1">
      <c r="BL45" s="219"/>
      <c r="BM45" s="219"/>
      <c r="BN45" s="219"/>
      <c r="BO45" s="219"/>
      <c r="BP45" s="219"/>
      <c r="BQ45" s="219"/>
      <c r="BY45" s="86"/>
    </row>
    <row r="46" spans="1:80" ht="18.75" customHeight="1">
      <c r="BL46" s="219"/>
      <c r="BM46" s="219"/>
      <c r="BN46" s="219"/>
      <c r="BO46" s="219"/>
      <c r="BP46" s="219"/>
      <c r="BQ46" s="219"/>
      <c r="BY46" s="86"/>
    </row>
    <row r="47" spans="1:80" ht="18.75" customHeight="1">
      <c r="BL47" s="219"/>
      <c r="BM47" s="219"/>
      <c r="BN47" s="219"/>
      <c r="BO47" s="219"/>
      <c r="BP47" s="219"/>
      <c r="BQ47" s="219"/>
      <c r="BY47" s="86"/>
    </row>
    <row r="48" spans="1:80" ht="18.75" customHeight="1">
      <c r="BL48" s="219"/>
      <c r="BM48" s="219"/>
      <c r="BN48" s="219"/>
      <c r="BO48" s="219"/>
      <c r="BP48" s="219"/>
      <c r="BQ48" s="219"/>
      <c r="BY48" s="86"/>
    </row>
    <row r="49" spans="64:77" ht="18.75" customHeight="1">
      <c r="BL49" s="219"/>
      <c r="BM49" s="219"/>
      <c r="BN49" s="219"/>
      <c r="BO49" s="219"/>
      <c r="BP49" s="219"/>
      <c r="BQ49" s="219"/>
      <c r="BY49" s="86"/>
    </row>
    <row r="50" spans="64:77" ht="18.75" customHeight="1">
      <c r="BL50" s="219"/>
      <c r="BM50" s="219"/>
      <c r="BN50" s="219"/>
      <c r="BO50" s="219"/>
      <c r="BP50" s="219"/>
      <c r="BQ50" s="219"/>
      <c r="BY50" s="86"/>
    </row>
    <row r="51" spans="64:77" ht="18.75" customHeight="1">
      <c r="BL51" s="219"/>
      <c r="BM51" s="219"/>
      <c r="BN51" s="219"/>
      <c r="BO51" s="219"/>
      <c r="BP51" s="219"/>
      <c r="BQ51" s="219"/>
      <c r="BY51" s="86"/>
    </row>
    <row r="52" spans="64:77" ht="18.75" customHeight="1">
      <c r="BL52" s="219"/>
      <c r="BM52" s="219"/>
      <c r="BN52" s="219"/>
      <c r="BO52" s="219"/>
      <c r="BP52" s="219"/>
      <c r="BQ52" s="219"/>
      <c r="BY52" s="86"/>
    </row>
    <row r="53" spans="64:77" ht="18.75" customHeight="1">
      <c r="BL53" s="219"/>
      <c r="BM53" s="219"/>
      <c r="BN53" s="219"/>
      <c r="BO53" s="219"/>
      <c r="BP53" s="219"/>
      <c r="BQ53" s="219"/>
      <c r="BY53" s="86"/>
    </row>
    <row r="54" spans="64:77" ht="18.75" customHeight="1">
      <c r="BL54" s="219"/>
      <c r="BM54" s="219"/>
      <c r="BN54" s="219"/>
      <c r="BO54" s="219"/>
      <c r="BP54" s="219"/>
      <c r="BQ54" s="219"/>
      <c r="BY54" s="86"/>
    </row>
    <row r="55" spans="64:77" ht="18.75" customHeight="1">
      <c r="BL55" s="219"/>
      <c r="BM55" s="219"/>
      <c r="BN55" s="219"/>
      <c r="BO55" s="219"/>
      <c r="BP55" s="219"/>
      <c r="BQ55" s="219"/>
      <c r="BY55" s="86"/>
    </row>
    <row r="56" spans="64:77" ht="18.75" customHeight="1">
      <c r="BL56" s="219"/>
      <c r="BM56" s="219"/>
      <c r="BN56" s="219"/>
      <c r="BO56" s="219"/>
      <c r="BP56" s="219"/>
      <c r="BQ56" s="219"/>
      <c r="BY56" s="86"/>
    </row>
    <row r="57" spans="64:77" ht="18.75" customHeight="1">
      <c r="BL57" s="219"/>
      <c r="BM57" s="219"/>
      <c r="BN57" s="219"/>
      <c r="BO57" s="219"/>
      <c r="BP57" s="219"/>
      <c r="BQ57" s="219"/>
      <c r="BY57" s="86"/>
    </row>
    <row r="58" spans="64:77" ht="18.75" customHeight="1">
      <c r="BL58" s="219"/>
      <c r="BM58" s="219"/>
      <c r="BN58" s="219"/>
      <c r="BO58" s="219"/>
      <c r="BP58" s="219"/>
      <c r="BQ58" s="219"/>
      <c r="BY58" s="86"/>
    </row>
    <row r="59" spans="64:77" ht="18.75" customHeight="1">
      <c r="BL59" s="219"/>
      <c r="BM59" s="219"/>
      <c r="BN59" s="219"/>
      <c r="BO59" s="219"/>
      <c r="BP59" s="219"/>
      <c r="BQ59" s="219"/>
      <c r="BY59" s="86"/>
    </row>
    <row r="60" spans="64:77" ht="18.75" customHeight="1">
      <c r="BL60" s="219"/>
      <c r="BM60" s="219"/>
      <c r="BN60" s="219"/>
      <c r="BO60" s="219"/>
      <c r="BP60" s="219"/>
      <c r="BQ60" s="219"/>
      <c r="BY60" s="86"/>
    </row>
    <row r="61" spans="64:77" ht="18.75" customHeight="1">
      <c r="BL61" s="219"/>
      <c r="BM61" s="219"/>
      <c r="BN61" s="219"/>
      <c r="BO61" s="219"/>
      <c r="BP61" s="219"/>
      <c r="BQ61" s="219"/>
      <c r="BY61" s="86"/>
    </row>
    <row r="62" spans="64:77" ht="18.75" customHeight="1">
      <c r="BL62" s="219"/>
      <c r="BM62" s="219"/>
      <c r="BN62" s="219"/>
      <c r="BO62" s="219"/>
      <c r="BP62" s="219"/>
      <c r="BQ62" s="219"/>
      <c r="BY62" s="86"/>
    </row>
    <row r="63" spans="64:77" ht="18.75" customHeight="1">
      <c r="BL63" s="219"/>
      <c r="BM63" s="219"/>
      <c r="BN63" s="219"/>
      <c r="BO63" s="219"/>
      <c r="BP63" s="219"/>
      <c r="BQ63" s="219"/>
      <c r="BY63" s="86"/>
    </row>
    <row r="64" spans="64:77" ht="18.75" customHeight="1">
      <c r="BL64" s="219"/>
      <c r="BM64" s="219"/>
      <c r="BN64" s="219"/>
      <c r="BO64" s="219"/>
      <c r="BP64" s="219"/>
      <c r="BQ64" s="219"/>
      <c r="BY64" s="86"/>
    </row>
    <row r="65" spans="64:77" ht="18.75" customHeight="1">
      <c r="BL65" s="219"/>
      <c r="BM65" s="219"/>
      <c r="BN65" s="219"/>
      <c r="BO65" s="219"/>
      <c r="BP65" s="219"/>
      <c r="BQ65" s="219"/>
      <c r="BY65" s="86"/>
    </row>
    <row r="66" spans="64:77" ht="18.75" customHeight="1">
      <c r="BL66" s="219"/>
      <c r="BM66" s="219"/>
      <c r="BN66" s="219"/>
      <c r="BO66" s="219"/>
      <c r="BP66" s="219"/>
      <c r="BQ66" s="219"/>
      <c r="BY66" s="86"/>
    </row>
    <row r="67" spans="64:77" ht="18.75" customHeight="1">
      <c r="BL67" s="219"/>
      <c r="BM67" s="219"/>
      <c r="BN67" s="219"/>
      <c r="BO67" s="219"/>
      <c r="BP67" s="219"/>
      <c r="BQ67" s="219"/>
      <c r="BY67" s="86"/>
    </row>
    <row r="68" spans="64:77" ht="18.75" customHeight="1">
      <c r="BL68" s="219"/>
      <c r="BM68" s="219"/>
      <c r="BN68" s="219"/>
      <c r="BO68" s="219"/>
      <c r="BP68" s="219"/>
      <c r="BQ68" s="219"/>
      <c r="BY68" s="86"/>
    </row>
    <row r="69" spans="64:77" ht="18.75" customHeight="1">
      <c r="BL69" s="219"/>
      <c r="BM69" s="219"/>
      <c r="BN69" s="219"/>
      <c r="BO69" s="219"/>
      <c r="BP69" s="219"/>
      <c r="BQ69" s="219"/>
      <c r="BY69" s="86"/>
    </row>
    <row r="70" spans="64:77" ht="18.75" customHeight="1">
      <c r="BL70" s="219"/>
      <c r="BM70" s="219"/>
      <c r="BN70" s="219"/>
      <c r="BO70" s="219"/>
      <c r="BP70" s="219"/>
      <c r="BQ70" s="219"/>
      <c r="BY70" s="86"/>
    </row>
    <row r="71" spans="64:77" ht="18.75" customHeight="1">
      <c r="BL71" s="219"/>
      <c r="BM71" s="219"/>
      <c r="BN71" s="219"/>
      <c r="BO71" s="219"/>
      <c r="BP71" s="219"/>
      <c r="BQ71" s="219"/>
      <c r="BY71" s="86"/>
    </row>
    <row r="72" spans="64:77" ht="18.75" customHeight="1">
      <c r="BL72" s="219"/>
      <c r="BM72" s="219"/>
      <c r="BN72" s="219"/>
      <c r="BO72" s="219"/>
      <c r="BP72" s="219"/>
      <c r="BQ72" s="219"/>
      <c r="BY72" s="86"/>
    </row>
    <row r="73" spans="64:77" ht="18.75" customHeight="1">
      <c r="BL73" s="219"/>
      <c r="BM73" s="219"/>
      <c r="BN73" s="219"/>
      <c r="BO73" s="219"/>
      <c r="BP73" s="219"/>
      <c r="BQ73" s="219"/>
      <c r="BY73" s="86"/>
    </row>
    <row r="74" spans="64:77" ht="18.75" customHeight="1">
      <c r="BL74" s="219"/>
      <c r="BM74" s="219"/>
      <c r="BN74" s="219"/>
      <c r="BO74" s="219"/>
      <c r="BP74" s="219"/>
      <c r="BQ74" s="219"/>
      <c r="BY74" s="86"/>
    </row>
    <row r="75" spans="64:77" ht="18.75" customHeight="1">
      <c r="BL75" s="219"/>
      <c r="BM75" s="219"/>
      <c r="BN75" s="219"/>
      <c r="BO75" s="219"/>
      <c r="BP75" s="219"/>
      <c r="BQ75" s="219"/>
      <c r="BY75" s="86"/>
    </row>
    <row r="76" spans="64:77" ht="18.75" customHeight="1">
      <c r="BL76" s="219"/>
      <c r="BM76" s="219"/>
      <c r="BN76" s="219"/>
      <c r="BO76" s="219"/>
      <c r="BP76" s="219"/>
      <c r="BQ76" s="219"/>
      <c r="BY76" s="86"/>
    </row>
    <row r="77" spans="64:77" ht="18.75" customHeight="1">
      <c r="BL77" s="219"/>
      <c r="BM77" s="219"/>
      <c r="BN77" s="219"/>
      <c r="BO77" s="219"/>
      <c r="BP77" s="219"/>
      <c r="BQ77" s="219"/>
      <c r="BY77" s="86"/>
    </row>
    <row r="78" spans="64:77" ht="18.75" customHeight="1">
      <c r="BL78" s="219"/>
      <c r="BM78" s="219"/>
      <c r="BN78" s="219"/>
      <c r="BO78" s="219"/>
      <c r="BP78" s="219"/>
      <c r="BQ78" s="219"/>
      <c r="BY78" s="86"/>
    </row>
    <row r="79" spans="64:77" ht="18.75" customHeight="1">
      <c r="BL79" s="219"/>
      <c r="BM79" s="219"/>
      <c r="BN79" s="219"/>
      <c r="BO79" s="219"/>
      <c r="BP79" s="219"/>
      <c r="BQ79" s="219"/>
      <c r="BY79" s="86"/>
    </row>
    <row r="80" spans="64:77" ht="18.75" customHeight="1">
      <c r="BL80" s="219"/>
      <c r="BM80" s="219"/>
      <c r="BN80" s="219"/>
      <c r="BO80" s="219"/>
      <c r="BP80" s="219"/>
      <c r="BQ80" s="219"/>
      <c r="BY80" s="86"/>
    </row>
    <row r="81" spans="64:77" ht="18.75" customHeight="1">
      <c r="BL81" s="219"/>
      <c r="BM81" s="219"/>
      <c r="BN81" s="219"/>
      <c r="BO81" s="219"/>
      <c r="BP81" s="219"/>
      <c r="BQ81" s="219"/>
      <c r="BY81" s="86"/>
    </row>
    <row r="82" spans="64:77" ht="18.75" customHeight="1">
      <c r="BL82" s="219"/>
      <c r="BM82" s="219"/>
      <c r="BN82" s="219"/>
      <c r="BO82" s="219"/>
      <c r="BP82" s="219"/>
      <c r="BQ82" s="219"/>
      <c r="BY82" s="86"/>
    </row>
    <row r="83" spans="64:77" ht="18.75" customHeight="1">
      <c r="BL83" s="219"/>
      <c r="BM83" s="219"/>
      <c r="BN83" s="219"/>
      <c r="BO83" s="219"/>
      <c r="BP83" s="219"/>
      <c r="BQ83" s="219"/>
      <c r="BY83" s="86"/>
    </row>
    <row r="84" spans="64:77" ht="18.75" customHeight="1">
      <c r="BL84" s="219"/>
      <c r="BM84" s="219"/>
      <c r="BN84" s="219"/>
      <c r="BO84" s="219"/>
      <c r="BP84" s="219"/>
      <c r="BQ84" s="219"/>
      <c r="BY84" s="86"/>
    </row>
    <row r="85" spans="64:77" ht="18.75" customHeight="1">
      <c r="BL85" s="219"/>
      <c r="BM85" s="219"/>
      <c r="BN85" s="219"/>
      <c r="BO85" s="219"/>
      <c r="BP85" s="219"/>
      <c r="BQ85" s="219"/>
      <c r="BY85" s="86"/>
    </row>
    <row r="86" spans="64:77" ht="18.75" customHeight="1">
      <c r="BL86" s="219"/>
      <c r="BM86" s="219"/>
      <c r="BN86" s="219"/>
      <c r="BO86" s="219"/>
      <c r="BP86" s="219"/>
      <c r="BQ86" s="219"/>
      <c r="BY86" s="86"/>
    </row>
    <row r="87" spans="64:77" ht="18.75" customHeight="1">
      <c r="BL87" s="219"/>
      <c r="BM87" s="219"/>
      <c r="BN87" s="219"/>
      <c r="BO87" s="219"/>
      <c r="BP87" s="219"/>
      <c r="BQ87" s="219"/>
      <c r="BY87" s="86"/>
    </row>
    <row r="88" spans="64:77" ht="18.75" customHeight="1">
      <c r="BL88" s="219"/>
      <c r="BM88" s="219"/>
      <c r="BN88" s="219"/>
      <c r="BO88" s="219"/>
      <c r="BP88" s="219"/>
      <c r="BQ88" s="219"/>
      <c r="BY88" s="86"/>
    </row>
    <row r="89" spans="64:77" ht="18.75" customHeight="1">
      <c r="BL89" s="219"/>
      <c r="BM89" s="219"/>
      <c r="BN89" s="219"/>
      <c r="BO89" s="219"/>
      <c r="BP89" s="219"/>
      <c r="BQ89" s="219"/>
      <c r="BY89" s="86"/>
    </row>
    <row r="90" spans="64:77" ht="18.75" customHeight="1">
      <c r="BL90" s="219"/>
      <c r="BM90" s="219"/>
      <c r="BN90" s="219"/>
      <c r="BO90" s="219"/>
      <c r="BP90" s="219"/>
      <c r="BQ90" s="219"/>
      <c r="BY90" s="86"/>
    </row>
    <row r="91" spans="64:77" ht="18.75" customHeight="1">
      <c r="BL91" s="219"/>
      <c r="BM91" s="219"/>
      <c r="BN91" s="219"/>
      <c r="BO91" s="219"/>
      <c r="BP91" s="219"/>
      <c r="BQ91" s="219"/>
      <c r="BY91" s="86"/>
    </row>
    <row r="92" spans="64:77" ht="18.75" customHeight="1">
      <c r="BL92" s="219"/>
      <c r="BM92" s="219"/>
      <c r="BN92" s="219"/>
      <c r="BO92" s="219"/>
      <c r="BP92" s="219"/>
      <c r="BQ92" s="219"/>
      <c r="BY92" s="86"/>
    </row>
    <row r="93" spans="64:77" ht="18.75" customHeight="1">
      <c r="BL93" s="219"/>
      <c r="BM93" s="219"/>
      <c r="BN93" s="219"/>
      <c r="BO93" s="219"/>
      <c r="BP93" s="219"/>
      <c r="BQ93" s="219"/>
      <c r="BY93" s="86"/>
    </row>
    <row r="94" spans="64:77" ht="18.75" customHeight="1">
      <c r="BL94" s="219"/>
      <c r="BM94" s="219"/>
      <c r="BN94" s="219"/>
      <c r="BO94" s="219"/>
      <c r="BP94" s="219"/>
      <c r="BQ94" s="219"/>
      <c r="BY94" s="86"/>
    </row>
    <row r="95" spans="64:77" ht="18.75" customHeight="1">
      <c r="BL95" s="219"/>
      <c r="BM95" s="219"/>
      <c r="BN95" s="219"/>
      <c r="BO95" s="219"/>
      <c r="BP95" s="219"/>
      <c r="BQ95" s="219"/>
      <c r="BY95" s="86"/>
    </row>
    <row r="96" spans="64:77" ht="18.75" customHeight="1">
      <c r="BL96" s="219"/>
      <c r="BM96" s="219"/>
      <c r="BN96" s="219"/>
      <c r="BO96" s="219"/>
      <c r="BP96" s="219"/>
      <c r="BQ96" s="219"/>
      <c r="BY96" s="86"/>
    </row>
    <row r="97" spans="64:77" ht="18.75" customHeight="1">
      <c r="BL97" s="219"/>
      <c r="BM97" s="219"/>
      <c r="BN97" s="219"/>
      <c r="BO97" s="219"/>
      <c r="BP97" s="219"/>
      <c r="BQ97" s="219"/>
      <c r="BY97" s="86"/>
    </row>
    <row r="98" spans="64:77" ht="18.75" customHeight="1">
      <c r="BL98" s="219"/>
      <c r="BM98" s="219"/>
      <c r="BN98" s="219"/>
      <c r="BO98" s="219"/>
      <c r="BP98" s="219"/>
      <c r="BQ98" s="219"/>
      <c r="BY98" s="86"/>
    </row>
    <row r="99" spans="64:77" ht="18.75" customHeight="1">
      <c r="BL99" s="219"/>
      <c r="BM99" s="219"/>
      <c r="BN99" s="219"/>
      <c r="BO99" s="219"/>
      <c r="BP99" s="219"/>
      <c r="BQ99" s="219"/>
      <c r="BY99" s="86"/>
    </row>
    <row r="100" spans="64:77" ht="18.75" customHeight="1">
      <c r="BL100" s="219"/>
      <c r="BM100" s="219"/>
      <c r="BN100" s="219"/>
      <c r="BO100" s="219"/>
      <c r="BP100" s="219"/>
      <c r="BQ100" s="219"/>
      <c r="BY100" s="86"/>
    </row>
    <row r="101" spans="64:77" ht="18.75" customHeight="1">
      <c r="BL101" s="219"/>
      <c r="BM101" s="219"/>
      <c r="BN101" s="219"/>
      <c r="BO101" s="219"/>
      <c r="BP101" s="219"/>
      <c r="BQ101" s="219"/>
      <c r="BY101" s="86"/>
    </row>
    <row r="102" spans="64:77" ht="18.75" customHeight="1">
      <c r="BL102" s="219"/>
      <c r="BM102" s="219"/>
      <c r="BN102" s="219"/>
      <c r="BO102" s="219"/>
      <c r="BP102" s="219"/>
      <c r="BQ102" s="219"/>
      <c r="BY102" s="86"/>
    </row>
    <row r="103" spans="64:77" ht="18.75" customHeight="1">
      <c r="BL103" s="219"/>
      <c r="BM103" s="219"/>
      <c r="BN103" s="219"/>
      <c r="BO103" s="219"/>
      <c r="BP103" s="219"/>
      <c r="BQ103" s="219"/>
      <c r="BY103" s="86"/>
    </row>
    <row r="104" spans="64:77" ht="18.75" customHeight="1">
      <c r="BL104" s="219"/>
      <c r="BM104" s="219"/>
      <c r="BN104" s="219"/>
      <c r="BO104" s="219"/>
      <c r="BP104" s="219"/>
      <c r="BQ104" s="219"/>
      <c r="BY104" s="86"/>
    </row>
    <row r="105" spans="64:77" ht="18.75" customHeight="1">
      <c r="BL105" s="219"/>
      <c r="BM105" s="219"/>
      <c r="BN105" s="219"/>
      <c r="BO105" s="219"/>
      <c r="BP105" s="219"/>
      <c r="BQ105" s="219"/>
      <c r="BY105" s="86"/>
    </row>
    <row r="106" spans="64:77" ht="18.75" customHeight="1">
      <c r="BL106" s="219"/>
      <c r="BM106" s="219"/>
      <c r="BN106" s="219"/>
      <c r="BO106" s="219"/>
      <c r="BP106" s="219"/>
      <c r="BQ106" s="219"/>
      <c r="BY106" s="86"/>
    </row>
    <row r="107" spans="64:77" ht="18.75" customHeight="1">
      <c r="BL107" s="219"/>
      <c r="BM107" s="219"/>
      <c r="BN107" s="219"/>
      <c r="BO107" s="219"/>
      <c r="BP107" s="219"/>
      <c r="BQ107" s="219"/>
      <c r="BY107" s="86"/>
    </row>
    <row r="108" spans="64:77" ht="18.75" customHeight="1">
      <c r="BL108" s="219"/>
      <c r="BM108" s="219"/>
      <c r="BN108" s="219"/>
      <c r="BO108" s="219"/>
      <c r="BP108" s="219"/>
      <c r="BQ108" s="219"/>
      <c r="BY108" s="86"/>
    </row>
    <row r="109" spans="64:77" ht="18.75" customHeight="1">
      <c r="BL109" s="219"/>
      <c r="BM109" s="219"/>
      <c r="BN109" s="219"/>
      <c r="BO109" s="219"/>
      <c r="BP109" s="219"/>
      <c r="BQ109" s="219"/>
      <c r="BY109" s="86"/>
    </row>
    <row r="110" spans="64:77" ht="18.75" customHeight="1">
      <c r="BL110" s="219"/>
      <c r="BM110" s="219"/>
      <c r="BN110" s="219"/>
      <c r="BO110" s="219"/>
      <c r="BP110" s="219"/>
      <c r="BQ110" s="219"/>
      <c r="BY110" s="86"/>
    </row>
    <row r="111" spans="64:77" ht="18.75" customHeight="1">
      <c r="BL111" s="219"/>
      <c r="BM111" s="219"/>
      <c r="BN111" s="219"/>
      <c r="BO111" s="219"/>
      <c r="BP111" s="219"/>
      <c r="BQ111" s="219"/>
      <c r="BY111" s="86"/>
    </row>
    <row r="112" spans="64:77" ht="18.75" customHeight="1">
      <c r="BL112" s="219"/>
      <c r="BM112" s="219"/>
      <c r="BN112" s="219"/>
      <c r="BO112" s="219"/>
      <c r="BP112" s="219"/>
      <c r="BQ112" s="219"/>
      <c r="BY112" s="86"/>
    </row>
    <row r="113" spans="64:77" ht="18.75" customHeight="1">
      <c r="BL113" s="219"/>
      <c r="BM113" s="219"/>
      <c r="BN113" s="219"/>
      <c r="BO113" s="219"/>
      <c r="BP113" s="219"/>
      <c r="BQ113" s="219"/>
      <c r="BY113" s="86"/>
    </row>
    <row r="114" spans="64:77" ht="18.75" customHeight="1">
      <c r="BL114" s="219"/>
      <c r="BM114" s="219"/>
      <c r="BN114" s="219"/>
      <c r="BO114" s="219"/>
      <c r="BP114" s="219"/>
      <c r="BQ114" s="219"/>
      <c r="BY114" s="86"/>
    </row>
    <row r="115" spans="64:77" ht="18.75" customHeight="1">
      <c r="BL115" s="219"/>
      <c r="BM115" s="219"/>
      <c r="BN115" s="219"/>
      <c r="BO115" s="219"/>
      <c r="BP115" s="219"/>
      <c r="BQ115" s="219"/>
      <c r="BY115" s="86"/>
    </row>
    <row r="116" spans="64:77" ht="18.75" customHeight="1">
      <c r="BL116" s="219"/>
      <c r="BM116" s="219"/>
      <c r="BN116" s="219"/>
      <c r="BO116" s="219"/>
      <c r="BP116" s="219"/>
      <c r="BQ116" s="219"/>
      <c r="BY116" s="86"/>
    </row>
    <row r="117" spans="64:77" ht="18.75" customHeight="1">
      <c r="BL117" s="219"/>
      <c r="BM117" s="219"/>
      <c r="BN117" s="219"/>
      <c r="BO117" s="219"/>
      <c r="BP117" s="219"/>
      <c r="BQ117" s="219"/>
      <c r="BY117" s="86"/>
    </row>
    <row r="118" spans="64:77" ht="18.75" customHeight="1">
      <c r="BL118" s="219"/>
      <c r="BM118" s="219"/>
      <c r="BN118" s="219"/>
      <c r="BO118" s="219"/>
      <c r="BP118" s="219"/>
      <c r="BQ118" s="219"/>
      <c r="BY118" s="86"/>
    </row>
    <row r="119" spans="64:77" ht="18.75" customHeight="1">
      <c r="BL119" s="219"/>
      <c r="BM119" s="219"/>
      <c r="BN119" s="219"/>
      <c r="BO119" s="219"/>
      <c r="BP119" s="219"/>
      <c r="BQ119" s="219"/>
      <c r="BY119" s="86"/>
    </row>
    <row r="120" spans="64:77" ht="18.75" customHeight="1">
      <c r="BL120" s="219"/>
      <c r="BM120" s="219"/>
      <c r="BN120" s="219"/>
      <c r="BO120" s="219"/>
      <c r="BP120" s="219"/>
      <c r="BQ120" s="219"/>
      <c r="BY120" s="86"/>
    </row>
    <row r="121" spans="64:77" ht="18.75" customHeight="1">
      <c r="BL121" s="219"/>
      <c r="BM121" s="219"/>
      <c r="BN121" s="219"/>
      <c r="BO121" s="219"/>
      <c r="BP121" s="219"/>
      <c r="BQ121" s="219"/>
      <c r="BY121" s="86"/>
    </row>
    <row r="122" spans="64:77" ht="18.75" customHeight="1">
      <c r="BL122" s="219"/>
      <c r="BM122" s="219"/>
      <c r="BN122" s="219"/>
      <c r="BO122" s="219"/>
      <c r="BP122" s="219"/>
      <c r="BQ122" s="219"/>
      <c r="BY122" s="86"/>
    </row>
    <row r="123" spans="64:77" ht="18.75" customHeight="1">
      <c r="BL123" s="219"/>
      <c r="BM123" s="219"/>
      <c r="BN123" s="219"/>
      <c r="BO123" s="219"/>
      <c r="BP123" s="219"/>
      <c r="BQ123" s="219"/>
      <c r="BY123" s="86"/>
    </row>
    <row r="124" spans="64:77" ht="18.75" customHeight="1">
      <c r="BL124" s="219"/>
      <c r="BM124" s="219"/>
      <c r="BN124" s="219"/>
      <c r="BO124" s="219"/>
      <c r="BP124" s="219"/>
      <c r="BQ124" s="219"/>
      <c r="BY124" s="86"/>
    </row>
    <row r="125" spans="64:77" ht="18.75" customHeight="1">
      <c r="BL125" s="219"/>
      <c r="BM125" s="219"/>
      <c r="BN125" s="219"/>
      <c r="BO125" s="219"/>
      <c r="BP125" s="219"/>
      <c r="BQ125" s="219"/>
      <c r="BY125" s="86"/>
    </row>
    <row r="126" spans="64:77" ht="18.75" customHeight="1">
      <c r="BL126" s="219"/>
      <c r="BM126" s="219"/>
      <c r="BN126" s="219"/>
      <c r="BO126" s="219"/>
      <c r="BP126" s="219"/>
      <c r="BQ126" s="219"/>
      <c r="BY126" s="86"/>
    </row>
    <row r="127" spans="64:77" ht="18.75" customHeight="1">
      <c r="BL127" s="219"/>
      <c r="BM127" s="219"/>
      <c r="BN127" s="219"/>
      <c r="BO127" s="219"/>
      <c r="BP127" s="219"/>
      <c r="BQ127" s="219"/>
      <c r="BY127" s="86"/>
    </row>
    <row r="128" spans="64:77" ht="18.75" customHeight="1">
      <c r="BL128" s="219"/>
      <c r="BM128" s="219"/>
      <c r="BN128" s="219"/>
      <c r="BO128" s="219"/>
      <c r="BP128" s="219"/>
      <c r="BQ128" s="219"/>
      <c r="BY128" s="86"/>
    </row>
    <row r="129" spans="64:77" ht="18.75" customHeight="1">
      <c r="BL129" s="219"/>
      <c r="BM129" s="219"/>
      <c r="BN129" s="219"/>
      <c r="BO129" s="219"/>
      <c r="BP129" s="219"/>
      <c r="BQ129" s="219"/>
      <c r="BY129" s="86"/>
    </row>
    <row r="130" spans="64:77" ht="18.75" customHeight="1">
      <c r="BL130" s="219"/>
      <c r="BM130" s="219"/>
      <c r="BN130" s="219"/>
      <c r="BO130" s="219"/>
      <c r="BP130" s="219"/>
      <c r="BQ130" s="219"/>
      <c r="BY130" s="86"/>
    </row>
    <row r="131" spans="64:77" ht="18.75" customHeight="1">
      <c r="BL131" s="219"/>
      <c r="BM131" s="219"/>
      <c r="BN131" s="219"/>
      <c r="BO131" s="219"/>
      <c r="BP131" s="219"/>
      <c r="BQ131" s="219"/>
      <c r="BY131" s="86"/>
    </row>
    <row r="132" spans="64:77" ht="18.75" customHeight="1">
      <c r="BL132" s="219"/>
      <c r="BM132" s="219"/>
      <c r="BN132" s="219"/>
      <c r="BO132" s="219"/>
      <c r="BP132" s="219"/>
      <c r="BQ132" s="219"/>
      <c r="BY132" s="86"/>
    </row>
    <row r="133" spans="64:77" ht="18.75" customHeight="1">
      <c r="BL133" s="219"/>
      <c r="BM133" s="219"/>
      <c r="BN133" s="219"/>
      <c r="BO133" s="219"/>
      <c r="BP133" s="219"/>
      <c r="BQ133" s="219"/>
      <c r="BY133" s="86"/>
    </row>
    <row r="134" spans="64:77" ht="18.75" customHeight="1">
      <c r="BL134" s="219"/>
      <c r="BM134" s="219"/>
      <c r="BN134" s="219"/>
      <c r="BO134" s="219"/>
      <c r="BP134" s="219"/>
      <c r="BQ134" s="219"/>
      <c r="BY134" s="86"/>
    </row>
    <row r="135" spans="64:77" ht="18.75" customHeight="1">
      <c r="BL135" s="219"/>
      <c r="BM135" s="219"/>
      <c r="BN135" s="219"/>
      <c r="BO135" s="219"/>
      <c r="BP135" s="219"/>
      <c r="BQ135" s="219"/>
      <c r="BY135" s="86"/>
    </row>
    <row r="136" spans="64:77" ht="18.75" customHeight="1">
      <c r="BL136" s="219"/>
      <c r="BM136" s="219"/>
      <c r="BN136" s="219"/>
      <c r="BO136" s="219"/>
      <c r="BP136" s="219"/>
      <c r="BQ136" s="219"/>
      <c r="BY136" s="86"/>
    </row>
    <row r="137" spans="64:77" ht="18.75" customHeight="1">
      <c r="BL137" s="219"/>
      <c r="BM137" s="219"/>
      <c r="BN137" s="219"/>
      <c r="BO137" s="219"/>
      <c r="BP137" s="219"/>
      <c r="BQ137" s="219"/>
      <c r="BY137" s="86"/>
    </row>
    <row r="138" spans="64:77" ht="18.75" customHeight="1">
      <c r="BL138" s="219"/>
      <c r="BM138" s="219"/>
      <c r="BN138" s="219"/>
      <c r="BO138" s="219"/>
      <c r="BP138" s="219"/>
      <c r="BQ138" s="219"/>
      <c r="BY138" s="86"/>
    </row>
    <row r="139" spans="64:77" ht="18.75" customHeight="1">
      <c r="BL139" s="219"/>
      <c r="BM139" s="219"/>
      <c r="BN139" s="219"/>
      <c r="BO139" s="219"/>
      <c r="BP139" s="219"/>
      <c r="BQ139" s="219"/>
      <c r="BY139" s="86"/>
    </row>
    <row r="140" spans="64:77" ht="18.75" customHeight="1">
      <c r="BL140" s="219"/>
      <c r="BM140" s="219"/>
      <c r="BN140" s="219"/>
      <c r="BO140" s="219"/>
      <c r="BP140" s="219"/>
      <c r="BQ140" s="219"/>
      <c r="BY140" s="86"/>
    </row>
    <row r="141" spans="64:77" ht="18.75" customHeight="1">
      <c r="BL141" s="219"/>
      <c r="BM141" s="219"/>
      <c r="BN141" s="219"/>
      <c r="BO141" s="219"/>
      <c r="BP141" s="219"/>
      <c r="BQ141" s="219"/>
      <c r="BY141" s="86"/>
    </row>
    <row r="142" spans="64:77" ht="18.75" customHeight="1">
      <c r="BL142" s="219"/>
      <c r="BM142" s="219"/>
      <c r="BN142" s="219"/>
      <c r="BO142" s="219"/>
      <c r="BP142" s="219"/>
      <c r="BQ142" s="219"/>
      <c r="BY142" s="86"/>
    </row>
    <row r="143" spans="64:77" ht="18.75" customHeight="1">
      <c r="BL143" s="219"/>
      <c r="BM143" s="219"/>
      <c r="BN143" s="219"/>
      <c r="BO143" s="219"/>
      <c r="BP143" s="219"/>
      <c r="BQ143" s="219"/>
      <c r="BY143" s="86"/>
    </row>
    <row r="144" spans="64:77" ht="18.75" customHeight="1">
      <c r="BL144" s="219"/>
      <c r="BM144" s="219"/>
      <c r="BN144" s="219"/>
      <c r="BO144" s="219"/>
      <c r="BP144" s="219"/>
      <c r="BQ144" s="219"/>
      <c r="BY144" s="86"/>
    </row>
    <row r="145" spans="64:77" ht="18.75" customHeight="1">
      <c r="BL145" s="219"/>
      <c r="BM145" s="219"/>
      <c r="BN145" s="219"/>
      <c r="BO145" s="219"/>
      <c r="BP145" s="219"/>
      <c r="BQ145" s="219"/>
      <c r="BY145" s="86"/>
    </row>
    <row r="146" spans="64:77" ht="18.75" customHeight="1">
      <c r="BL146" s="219"/>
      <c r="BM146" s="219"/>
      <c r="BN146" s="219"/>
      <c r="BO146" s="219"/>
      <c r="BP146" s="219"/>
      <c r="BQ146" s="219"/>
      <c r="BY146" s="86"/>
    </row>
    <row r="147" spans="64:77" ht="18.75" customHeight="1">
      <c r="BL147" s="219"/>
      <c r="BM147" s="219"/>
      <c r="BN147" s="219"/>
      <c r="BO147" s="219"/>
      <c r="BP147" s="219"/>
      <c r="BQ147" s="219"/>
      <c r="BY147" s="86"/>
    </row>
    <row r="148" spans="64:77" ht="18.75" customHeight="1">
      <c r="BL148" s="219"/>
      <c r="BM148" s="219"/>
      <c r="BN148" s="219"/>
      <c r="BO148" s="219"/>
      <c r="BP148" s="219"/>
      <c r="BQ148" s="219"/>
      <c r="BY148" s="86"/>
    </row>
    <row r="149" spans="64:77" ht="18.75" customHeight="1">
      <c r="BL149" s="219"/>
      <c r="BM149" s="219"/>
      <c r="BN149" s="219"/>
      <c r="BO149" s="219"/>
      <c r="BP149" s="219"/>
      <c r="BQ149" s="219"/>
      <c r="BY149" s="86"/>
    </row>
    <row r="150" spans="64:77" ht="18.75" customHeight="1">
      <c r="BL150" s="219"/>
      <c r="BM150" s="219"/>
      <c r="BN150" s="219"/>
      <c r="BO150" s="219"/>
      <c r="BP150" s="219"/>
      <c r="BQ150" s="219"/>
      <c r="BY150" s="86"/>
    </row>
    <row r="151" spans="64:77" ht="18.75" customHeight="1">
      <c r="BL151" s="219"/>
      <c r="BM151" s="219"/>
      <c r="BN151" s="219"/>
      <c r="BO151" s="219"/>
      <c r="BP151" s="219"/>
      <c r="BQ151" s="219"/>
      <c r="BY151" s="86"/>
    </row>
    <row r="152" spans="64:77" ht="18.75" customHeight="1">
      <c r="BL152" s="219"/>
      <c r="BM152" s="219"/>
      <c r="BN152" s="219"/>
      <c r="BO152" s="219"/>
      <c r="BP152" s="219"/>
      <c r="BQ152" s="219"/>
      <c r="BY152" s="86"/>
    </row>
    <row r="153" spans="64:77" ht="18.75" customHeight="1">
      <c r="BL153" s="219"/>
      <c r="BM153" s="219"/>
      <c r="BN153" s="219"/>
      <c r="BO153" s="219"/>
      <c r="BP153" s="219"/>
      <c r="BQ153" s="219"/>
      <c r="BY153" s="86"/>
    </row>
    <row r="154" spans="64:77" ht="18.75" customHeight="1">
      <c r="BL154" s="219"/>
      <c r="BM154" s="219"/>
      <c r="BN154" s="219"/>
      <c r="BO154" s="219"/>
      <c r="BP154" s="219"/>
      <c r="BQ154" s="219"/>
      <c r="BY154" s="86"/>
    </row>
    <row r="155" spans="64:77" ht="18.75" customHeight="1">
      <c r="BL155" s="219"/>
      <c r="BM155" s="219"/>
      <c r="BN155" s="219"/>
      <c r="BO155" s="219"/>
      <c r="BP155" s="219"/>
      <c r="BQ155" s="219"/>
      <c r="BY155" s="86"/>
    </row>
    <row r="156" spans="64:77" ht="18.75" customHeight="1">
      <c r="BL156" s="219"/>
      <c r="BM156" s="219"/>
      <c r="BN156" s="219"/>
      <c r="BO156" s="219"/>
      <c r="BP156" s="219"/>
      <c r="BQ156" s="219"/>
      <c r="BY156" s="86"/>
    </row>
    <row r="157" spans="64:77" ht="18.75" customHeight="1">
      <c r="BL157" s="219"/>
      <c r="BM157" s="219"/>
      <c r="BN157" s="219"/>
      <c r="BO157" s="219"/>
      <c r="BP157" s="219"/>
      <c r="BQ157" s="219"/>
      <c r="BY157" s="86"/>
    </row>
    <row r="158" spans="64:77" ht="18.75" customHeight="1">
      <c r="BL158" s="219"/>
      <c r="BM158" s="219"/>
      <c r="BN158" s="219"/>
      <c r="BO158" s="219"/>
      <c r="BP158" s="219"/>
      <c r="BQ158" s="219"/>
      <c r="BY158" s="86"/>
    </row>
    <row r="159" spans="64:77" ht="18.75" customHeight="1">
      <c r="BL159" s="219"/>
      <c r="BM159" s="219"/>
      <c r="BN159" s="219"/>
      <c r="BO159" s="219"/>
      <c r="BP159" s="219"/>
      <c r="BQ159" s="219"/>
      <c r="BY159" s="86"/>
    </row>
    <row r="160" spans="64:77" ht="18.75" customHeight="1">
      <c r="BL160" s="219"/>
      <c r="BM160" s="219"/>
      <c r="BN160" s="219"/>
      <c r="BO160" s="219"/>
      <c r="BP160" s="219"/>
      <c r="BQ160" s="219"/>
      <c r="BY160" s="86"/>
    </row>
    <row r="161" spans="64:77" ht="18.75" customHeight="1">
      <c r="BL161" s="219"/>
      <c r="BM161" s="219"/>
      <c r="BN161" s="219"/>
      <c r="BO161" s="219"/>
      <c r="BP161" s="219"/>
      <c r="BQ161" s="219"/>
      <c r="BY161" s="86"/>
    </row>
    <row r="162" spans="64:77" ht="18.75" customHeight="1">
      <c r="BL162" s="219"/>
      <c r="BM162" s="219"/>
      <c r="BN162" s="219"/>
      <c r="BO162" s="219"/>
      <c r="BP162" s="219"/>
      <c r="BQ162" s="219"/>
      <c r="BY162" s="86"/>
    </row>
    <row r="163" spans="64:77" ht="18.75" customHeight="1">
      <c r="BL163" s="219"/>
      <c r="BM163" s="219"/>
      <c r="BN163" s="219"/>
      <c r="BO163" s="219"/>
      <c r="BP163" s="219"/>
      <c r="BQ163" s="219"/>
      <c r="BY163" s="86"/>
    </row>
    <row r="164" spans="64:77" ht="18.75" customHeight="1">
      <c r="BL164" s="219"/>
      <c r="BM164" s="219"/>
      <c r="BN164" s="219"/>
      <c r="BO164" s="219"/>
      <c r="BP164" s="219"/>
      <c r="BQ164" s="219"/>
      <c r="BY164" s="86"/>
    </row>
    <row r="165" spans="64:77" ht="18.75" customHeight="1">
      <c r="BL165" s="219"/>
      <c r="BM165" s="219"/>
      <c r="BN165" s="219"/>
      <c r="BO165" s="219"/>
      <c r="BP165" s="219"/>
      <c r="BQ165" s="219"/>
      <c r="BY165" s="86"/>
    </row>
    <row r="166" spans="64:77" ht="18.75" customHeight="1">
      <c r="BL166" s="219"/>
      <c r="BM166" s="219"/>
      <c r="BN166" s="219"/>
      <c r="BO166" s="219"/>
      <c r="BP166" s="219"/>
      <c r="BQ166" s="219"/>
      <c r="BY166" s="86"/>
    </row>
    <row r="167" spans="64:77" ht="18.75" customHeight="1">
      <c r="BL167" s="219"/>
      <c r="BM167" s="219"/>
      <c r="BN167" s="219"/>
      <c r="BO167" s="219"/>
      <c r="BP167" s="219"/>
      <c r="BQ167" s="219"/>
      <c r="BY167" s="86"/>
    </row>
    <row r="168" spans="64:77" ht="18.75" customHeight="1">
      <c r="BL168" s="219"/>
      <c r="BM168" s="219"/>
      <c r="BN168" s="219"/>
      <c r="BO168" s="219"/>
      <c r="BP168" s="219"/>
      <c r="BQ168" s="219"/>
      <c r="BY168" s="86"/>
    </row>
    <row r="169" spans="64:77" ht="18.75" customHeight="1">
      <c r="BL169" s="219"/>
      <c r="BM169" s="219"/>
      <c r="BN169" s="219"/>
      <c r="BO169" s="219"/>
      <c r="BP169" s="219"/>
      <c r="BQ169" s="219"/>
      <c r="BY169" s="86"/>
    </row>
    <row r="170" spans="64:77" ht="18.75" customHeight="1">
      <c r="BL170" s="219"/>
      <c r="BM170" s="219"/>
      <c r="BN170" s="219"/>
      <c r="BO170" s="219"/>
      <c r="BP170" s="219"/>
      <c r="BQ170" s="219"/>
      <c r="BY170" s="86"/>
    </row>
    <row r="171" spans="64:77" ht="18.75" customHeight="1">
      <c r="BL171" s="219"/>
      <c r="BM171" s="219"/>
      <c r="BN171" s="219"/>
      <c r="BO171" s="219"/>
      <c r="BP171" s="219"/>
      <c r="BQ171" s="219"/>
      <c r="BY171" s="86"/>
    </row>
    <row r="172" spans="64:77" ht="18.75" customHeight="1">
      <c r="BL172" s="219"/>
      <c r="BM172" s="219"/>
      <c r="BN172" s="219"/>
      <c r="BO172" s="219"/>
      <c r="BP172" s="219"/>
      <c r="BQ172" s="219"/>
      <c r="BY172" s="86"/>
    </row>
    <row r="173" spans="64:77" ht="18.75" customHeight="1">
      <c r="BL173" s="219"/>
      <c r="BM173" s="219"/>
      <c r="BN173" s="219"/>
      <c r="BO173" s="219"/>
      <c r="BP173" s="219"/>
      <c r="BQ173" s="219"/>
      <c r="BY173" s="86"/>
    </row>
    <row r="174" spans="64:77" ht="18.75" customHeight="1">
      <c r="BL174" s="219"/>
      <c r="BM174" s="219"/>
      <c r="BN174" s="219"/>
      <c r="BO174" s="219"/>
      <c r="BP174" s="219"/>
      <c r="BQ174" s="219"/>
      <c r="BY174" s="86"/>
    </row>
    <row r="175" spans="64:77" ht="18.75" customHeight="1">
      <c r="BL175" s="219"/>
      <c r="BM175" s="219"/>
      <c r="BN175" s="219"/>
      <c r="BO175" s="219"/>
      <c r="BP175" s="219"/>
      <c r="BQ175" s="219"/>
      <c r="BY175" s="86"/>
    </row>
    <row r="176" spans="64:77" ht="18.75" customHeight="1">
      <c r="BL176" s="219"/>
      <c r="BM176" s="219"/>
      <c r="BN176" s="219"/>
      <c r="BO176" s="219"/>
      <c r="BP176" s="219"/>
      <c r="BQ176" s="219"/>
      <c r="BY176" s="86"/>
    </row>
    <row r="177" spans="64:77" ht="18.75" customHeight="1">
      <c r="BL177" s="219"/>
      <c r="BM177" s="219"/>
      <c r="BN177" s="219"/>
      <c r="BO177" s="219"/>
      <c r="BP177" s="219"/>
      <c r="BQ177" s="219"/>
      <c r="BY177" s="86"/>
    </row>
    <row r="178" spans="64:77" ht="18.75" customHeight="1">
      <c r="BL178" s="219"/>
      <c r="BM178" s="219"/>
      <c r="BN178" s="219"/>
      <c r="BO178" s="219"/>
      <c r="BP178" s="219"/>
      <c r="BQ178" s="219"/>
      <c r="BY178" s="86"/>
    </row>
    <row r="179" spans="64:77" ht="18.75" customHeight="1">
      <c r="BL179" s="219"/>
      <c r="BM179" s="219"/>
      <c r="BN179" s="219"/>
      <c r="BO179" s="219"/>
      <c r="BP179" s="219"/>
      <c r="BQ179" s="219"/>
      <c r="BY179" s="86"/>
    </row>
    <row r="180" spans="64:77" ht="18.75" customHeight="1">
      <c r="BL180" s="219"/>
      <c r="BM180" s="219"/>
      <c r="BN180" s="219"/>
      <c r="BO180" s="219"/>
      <c r="BP180" s="219"/>
      <c r="BQ180" s="219"/>
      <c r="BY180" s="86"/>
    </row>
    <row r="181" spans="64:77" ht="18.75" customHeight="1">
      <c r="BL181" s="219"/>
      <c r="BM181" s="219"/>
      <c r="BN181" s="219"/>
      <c r="BO181" s="219"/>
      <c r="BP181" s="219"/>
      <c r="BQ181" s="219"/>
      <c r="BY181" s="86"/>
    </row>
    <row r="182" spans="64:77" ht="18.75" customHeight="1">
      <c r="BL182" s="219"/>
      <c r="BM182" s="219"/>
      <c r="BN182" s="219"/>
      <c r="BO182" s="219"/>
      <c r="BP182" s="219"/>
      <c r="BQ182" s="219"/>
      <c r="BY182" s="86"/>
    </row>
    <row r="183" spans="64:77" ht="18.75" customHeight="1">
      <c r="BL183" s="219"/>
      <c r="BM183" s="219"/>
      <c r="BN183" s="219"/>
      <c r="BO183" s="219"/>
      <c r="BP183" s="219"/>
      <c r="BQ183" s="219"/>
      <c r="BY183" s="86"/>
    </row>
    <row r="184" spans="64:77" ht="18.75" customHeight="1">
      <c r="BL184" s="219"/>
      <c r="BM184" s="219"/>
      <c r="BN184" s="219"/>
      <c r="BO184" s="219"/>
      <c r="BP184" s="219"/>
      <c r="BQ184" s="219"/>
      <c r="BY184" s="86"/>
    </row>
    <row r="185" spans="64:77" ht="18.75" customHeight="1">
      <c r="BL185" s="219"/>
      <c r="BM185" s="219"/>
      <c r="BN185" s="219"/>
      <c r="BO185" s="219"/>
      <c r="BP185" s="219"/>
      <c r="BQ185" s="219"/>
      <c r="BY185" s="86"/>
    </row>
    <row r="186" spans="64:77" ht="18.75" customHeight="1">
      <c r="BL186" s="219"/>
      <c r="BM186" s="219"/>
      <c r="BN186" s="219"/>
      <c r="BO186" s="219"/>
      <c r="BP186" s="219"/>
      <c r="BQ186" s="219"/>
      <c r="BY186" s="86"/>
    </row>
    <row r="187" spans="64:77" ht="18.75" customHeight="1">
      <c r="BL187" s="219"/>
      <c r="BM187" s="219"/>
      <c r="BN187" s="219"/>
      <c r="BO187" s="219"/>
      <c r="BP187" s="219"/>
      <c r="BQ187" s="219"/>
      <c r="BY187" s="86"/>
    </row>
    <row r="188" spans="64:77" ht="18.75" customHeight="1">
      <c r="BL188" s="219"/>
      <c r="BM188" s="219"/>
      <c r="BN188" s="219"/>
      <c r="BO188" s="219"/>
      <c r="BP188" s="219"/>
      <c r="BQ188" s="219"/>
      <c r="BY188" s="86"/>
    </row>
    <row r="189" spans="64:77" ht="18.75" customHeight="1">
      <c r="BL189" s="219"/>
      <c r="BM189" s="219"/>
      <c r="BN189" s="219"/>
      <c r="BO189" s="219"/>
      <c r="BP189" s="219"/>
      <c r="BQ189" s="219"/>
      <c r="BY189" s="86"/>
    </row>
    <row r="190" spans="64:77" ht="18.75" customHeight="1">
      <c r="BL190" s="219"/>
      <c r="BM190" s="219"/>
      <c r="BN190" s="219"/>
      <c r="BO190" s="219"/>
      <c r="BP190" s="219"/>
      <c r="BQ190" s="219"/>
      <c r="BY190" s="86"/>
    </row>
    <row r="191" spans="64:77" ht="18.75" customHeight="1">
      <c r="BL191" s="219"/>
      <c r="BM191" s="219"/>
      <c r="BN191" s="219"/>
      <c r="BO191" s="219"/>
      <c r="BP191" s="219"/>
      <c r="BQ191" s="219"/>
      <c r="BY191" s="86"/>
    </row>
    <row r="192" spans="64:77" ht="18.75" customHeight="1">
      <c r="BL192" s="219"/>
      <c r="BM192" s="219"/>
      <c r="BN192" s="219"/>
      <c r="BO192" s="219"/>
      <c r="BP192" s="219"/>
      <c r="BQ192" s="219"/>
      <c r="BY192" s="86"/>
    </row>
    <row r="193" spans="64:77" ht="18.75" customHeight="1">
      <c r="BL193" s="219"/>
      <c r="BM193" s="219"/>
      <c r="BN193" s="219"/>
      <c r="BO193" s="219"/>
      <c r="BP193" s="219"/>
      <c r="BQ193" s="219"/>
      <c r="BY193" s="86"/>
    </row>
    <row r="194" spans="64:77" ht="18.75" customHeight="1">
      <c r="BL194" s="219"/>
      <c r="BM194" s="219"/>
      <c r="BN194" s="219"/>
      <c r="BO194" s="219"/>
      <c r="BP194" s="219"/>
      <c r="BQ194" s="219"/>
      <c r="BY194" s="86"/>
    </row>
    <row r="195" spans="64:77" ht="18.75" customHeight="1">
      <c r="BL195" s="219"/>
      <c r="BM195" s="219"/>
      <c r="BN195" s="219"/>
      <c r="BO195" s="219"/>
      <c r="BP195" s="219"/>
      <c r="BQ195" s="219"/>
      <c r="BY195" s="86"/>
    </row>
    <row r="196" spans="64:77" ht="18.75" customHeight="1">
      <c r="BL196" s="219"/>
      <c r="BM196" s="219"/>
      <c r="BN196" s="219"/>
      <c r="BO196" s="219"/>
      <c r="BP196" s="219"/>
      <c r="BQ196" s="219"/>
      <c r="BY196" s="86"/>
    </row>
    <row r="197" spans="64:77" ht="18.75" customHeight="1">
      <c r="BL197" s="219"/>
      <c r="BM197" s="219"/>
      <c r="BN197" s="219"/>
      <c r="BO197" s="219"/>
      <c r="BP197" s="219"/>
      <c r="BQ197" s="219"/>
      <c r="BY197" s="86"/>
    </row>
    <row r="198" spans="64:77" ht="18.75" customHeight="1">
      <c r="BL198" s="219"/>
      <c r="BM198" s="219"/>
      <c r="BN198" s="219"/>
      <c r="BO198" s="219"/>
      <c r="BP198" s="219"/>
      <c r="BQ198" s="219"/>
      <c r="BY198" s="86"/>
    </row>
    <row r="199" spans="64:77" ht="18.75" customHeight="1">
      <c r="BL199" s="219"/>
      <c r="BM199" s="219"/>
      <c r="BN199" s="219"/>
      <c r="BO199" s="219"/>
      <c r="BP199" s="219"/>
      <c r="BQ199" s="219"/>
      <c r="BY199" s="86"/>
    </row>
    <row r="200" spans="64:77" ht="18.75" customHeight="1">
      <c r="BL200" s="219"/>
      <c r="BM200" s="219"/>
      <c r="BN200" s="219"/>
      <c r="BO200" s="219"/>
      <c r="BP200" s="219"/>
      <c r="BQ200" s="219"/>
      <c r="BY200" s="86"/>
    </row>
    <row r="201" spans="64:77" ht="18.75" customHeight="1">
      <c r="BL201" s="219"/>
      <c r="BM201" s="219"/>
      <c r="BN201" s="219"/>
      <c r="BO201" s="219"/>
      <c r="BP201" s="219"/>
      <c r="BQ201" s="219"/>
      <c r="BY201" s="86"/>
    </row>
    <row r="202" spans="64:77" ht="18.75" customHeight="1">
      <c r="BL202" s="219"/>
      <c r="BM202" s="219"/>
      <c r="BN202" s="219"/>
      <c r="BO202" s="219"/>
      <c r="BP202" s="219"/>
      <c r="BQ202" s="219"/>
      <c r="BY202" s="86"/>
    </row>
    <row r="203" spans="64:77" ht="18.75" customHeight="1">
      <c r="BL203" s="219"/>
      <c r="BM203" s="219"/>
      <c r="BN203" s="219"/>
      <c r="BO203" s="219"/>
      <c r="BP203" s="219"/>
      <c r="BQ203" s="219"/>
      <c r="BY203" s="86"/>
    </row>
    <row r="204" spans="64:77" ht="18.75" customHeight="1">
      <c r="BL204" s="219"/>
      <c r="BM204" s="219"/>
      <c r="BN204" s="219"/>
      <c r="BO204" s="219"/>
      <c r="BP204" s="219"/>
      <c r="BQ204" s="219"/>
      <c r="BY204" s="86"/>
    </row>
    <row r="205" spans="64:77" ht="18.75" customHeight="1">
      <c r="BL205" s="219"/>
      <c r="BM205" s="219"/>
      <c r="BN205" s="219"/>
      <c r="BO205" s="219"/>
      <c r="BP205" s="219"/>
      <c r="BQ205" s="219"/>
      <c r="BY205" s="86"/>
    </row>
    <row r="206" spans="64:77" ht="18.75" customHeight="1">
      <c r="BL206" s="219"/>
      <c r="BM206" s="219"/>
      <c r="BN206" s="219"/>
      <c r="BO206" s="219"/>
      <c r="BP206" s="219"/>
      <c r="BQ206" s="219"/>
      <c r="BY206" s="86"/>
    </row>
    <row r="207" spans="64:77" ht="18.75" customHeight="1">
      <c r="BL207" s="219"/>
      <c r="BM207" s="219"/>
      <c r="BN207" s="219"/>
      <c r="BO207" s="219"/>
      <c r="BP207" s="219"/>
      <c r="BQ207" s="219"/>
      <c r="BY207" s="86"/>
    </row>
    <row r="208" spans="64:77" ht="18.75" customHeight="1">
      <c r="BL208" s="219"/>
      <c r="BM208" s="219"/>
      <c r="BN208" s="219"/>
      <c r="BO208" s="219"/>
      <c r="BP208" s="219"/>
      <c r="BQ208" s="219"/>
      <c r="BY208" s="86"/>
    </row>
    <row r="209" spans="64:77" ht="18.75" customHeight="1">
      <c r="BL209" s="219"/>
      <c r="BM209" s="219"/>
      <c r="BN209" s="219"/>
      <c r="BO209" s="219"/>
      <c r="BP209" s="219"/>
      <c r="BQ209" s="219"/>
      <c r="BY209" s="86"/>
    </row>
    <row r="210" spans="64:77" ht="18.75" customHeight="1">
      <c r="BL210" s="219"/>
      <c r="BM210" s="219"/>
      <c r="BN210" s="219"/>
      <c r="BO210" s="219"/>
      <c r="BP210" s="219"/>
      <c r="BQ210" s="219"/>
      <c r="BY210" s="86"/>
    </row>
    <row r="211" spans="64:77" ht="18.75" customHeight="1">
      <c r="BL211" s="219"/>
      <c r="BM211" s="219"/>
      <c r="BN211" s="219"/>
      <c r="BO211" s="219"/>
      <c r="BP211" s="219"/>
      <c r="BQ211" s="219"/>
      <c r="BY211" s="86"/>
    </row>
    <row r="212" spans="64:77" ht="18.75" customHeight="1">
      <c r="BL212" s="219"/>
      <c r="BM212" s="219"/>
      <c r="BN212" s="219"/>
      <c r="BO212" s="219"/>
      <c r="BP212" s="219"/>
      <c r="BQ212" s="219"/>
      <c r="BY212" s="86"/>
    </row>
    <row r="213" spans="64:77" ht="18.75" customHeight="1">
      <c r="BL213" s="219"/>
      <c r="BM213" s="219"/>
      <c r="BN213" s="219"/>
      <c r="BO213" s="219"/>
      <c r="BP213" s="219"/>
      <c r="BQ213" s="219"/>
      <c r="BY213" s="86"/>
    </row>
    <row r="214" spans="64:77" ht="18.75" customHeight="1">
      <c r="BL214" s="219"/>
      <c r="BM214" s="219"/>
      <c r="BN214" s="219"/>
      <c r="BO214" s="219"/>
      <c r="BP214" s="219"/>
      <c r="BQ214" s="219"/>
      <c r="BY214" s="86"/>
    </row>
    <row r="215" spans="64:77" ht="18.75" customHeight="1">
      <c r="BL215" s="219"/>
      <c r="BM215" s="219"/>
      <c r="BN215" s="219"/>
      <c r="BO215" s="219"/>
      <c r="BP215" s="219"/>
      <c r="BQ215" s="219"/>
      <c r="BY215" s="86"/>
    </row>
    <row r="216" spans="64:77" ht="18.75" customHeight="1">
      <c r="BL216" s="219"/>
      <c r="BM216" s="219"/>
      <c r="BN216" s="219"/>
      <c r="BO216" s="219"/>
      <c r="BP216" s="219"/>
      <c r="BQ216" s="219"/>
      <c r="BY216" s="86"/>
    </row>
    <row r="217" spans="64:77" ht="18.75" customHeight="1">
      <c r="BL217" s="219"/>
      <c r="BM217" s="219"/>
      <c r="BN217" s="219"/>
      <c r="BO217" s="219"/>
      <c r="BP217" s="219"/>
      <c r="BQ217" s="219"/>
      <c r="BY217" s="86"/>
    </row>
    <row r="218" spans="64:77" ht="18.75" customHeight="1">
      <c r="BL218" s="219"/>
      <c r="BM218" s="219"/>
      <c r="BN218" s="219"/>
      <c r="BO218" s="219"/>
      <c r="BP218" s="219"/>
      <c r="BQ218" s="219"/>
      <c r="BY218" s="86"/>
    </row>
    <row r="219" spans="64:77" ht="18.75" customHeight="1">
      <c r="BL219" s="219"/>
      <c r="BM219" s="219"/>
      <c r="BN219" s="219"/>
      <c r="BO219" s="219"/>
      <c r="BP219" s="219"/>
      <c r="BQ219" s="219"/>
      <c r="BY219" s="86"/>
    </row>
    <row r="220" spans="64:77" ht="18.75" customHeight="1">
      <c r="BL220" s="219"/>
      <c r="BM220" s="219"/>
      <c r="BN220" s="219"/>
      <c r="BO220" s="219"/>
      <c r="BP220" s="219"/>
      <c r="BQ220" s="219"/>
      <c r="BY220" s="86"/>
    </row>
    <row r="221" spans="64:77" ht="18.75" customHeight="1">
      <c r="BL221" s="219"/>
      <c r="BM221" s="219"/>
      <c r="BN221" s="219"/>
      <c r="BO221" s="219"/>
      <c r="BP221" s="219"/>
      <c r="BQ221" s="219"/>
      <c r="BY221" s="86"/>
    </row>
    <row r="222" spans="64:77" ht="18.75" customHeight="1">
      <c r="BL222" s="219"/>
      <c r="BM222" s="219"/>
      <c r="BN222" s="219"/>
      <c r="BO222" s="219"/>
      <c r="BP222" s="219"/>
      <c r="BQ222" s="219"/>
      <c r="BY222" s="86"/>
    </row>
    <row r="223" spans="64:77" ht="18.75" customHeight="1">
      <c r="BL223" s="219"/>
      <c r="BM223" s="219"/>
      <c r="BN223" s="219"/>
      <c r="BO223" s="219"/>
      <c r="BP223" s="219"/>
      <c r="BQ223" s="219"/>
      <c r="BY223" s="86"/>
    </row>
    <row r="224" spans="64:77" ht="18.75" customHeight="1">
      <c r="BL224" s="219"/>
      <c r="BM224" s="219"/>
      <c r="BN224" s="219"/>
      <c r="BO224" s="219"/>
      <c r="BP224" s="219"/>
      <c r="BQ224" s="219"/>
      <c r="BY224" s="86"/>
    </row>
    <row r="225" spans="64:77" ht="18.75" customHeight="1">
      <c r="BL225" s="219"/>
      <c r="BM225" s="219"/>
      <c r="BN225" s="219"/>
      <c r="BO225" s="219"/>
      <c r="BP225" s="219"/>
      <c r="BQ225" s="219"/>
      <c r="BY225" s="86"/>
    </row>
    <row r="226" spans="64:77" ht="18.75" customHeight="1">
      <c r="BL226" s="219"/>
      <c r="BM226" s="219"/>
      <c r="BN226" s="219"/>
      <c r="BO226" s="219"/>
      <c r="BP226" s="219"/>
      <c r="BQ226" s="219"/>
      <c r="BY226" s="86"/>
    </row>
    <row r="227" spans="64:77" ht="18.75" customHeight="1">
      <c r="BL227" s="219"/>
      <c r="BM227" s="219"/>
      <c r="BN227" s="219"/>
      <c r="BO227" s="219"/>
      <c r="BP227" s="219"/>
      <c r="BQ227" s="219"/>
      <c r="BY227" s="86"/>
    </row>
    <row r="228" spans="64:77" ht="18.75" customHeight="1">
      <c r="BL228" s="219"/>
      <c r="BM228" s="219"/>
      <c r="BN228" s="219"/>
      <c r="BO228" s="219"/>
      <c r="BP228" s="219"/>
      <c r="BQ228" s="219"/>
      <c r="BY228" s="86"/>
    </row>
    <row r="229" spans="64:77" ht="18.75" customHeight="1">
      <c r="BL229" s="219"/>
      <c r="BM229" s="219"/>
      <c r="BN229" s="219"/>
      <c r="BO229" s="219"/>
      <c r="BP229" s="219"/>
      <c r="BQ229" s="219"/>
      <c r="BY229" s="86"/>
    </row>
    <row r="230" spans="64:77" ht="18.75" customHeight="1">
      <c r="BL230" s="219"/>
      <c r="BM230" s="219"/>
      <c r="BN230" s="219"/>
      <c r="BO230" s="219"/>
      <c r="BP230" s="219"/>
      <c r="BQ230" s="219"/>
      <c r="BY230" s="86"/>
    </row>
    <row r="231" spans="64:77" ht="18.75" customHeight="1">
      <c r="BL231" s="219"/>
      <c r="BM231" s="219"/>
      <c r="BN231" s="219"/>
      <c r="BO231" s="219"/>
      <c r="BP231" s="219"/>
      <c r="BQ231" s="219"/>
      <c r="BY231" s="86"/>
    </row>
    <row r="232" spans="64:77" ht="18.75" customHeight="1">
      <c r="BL232" s="219"/>
      <c r="BM232" s="219"/>
      <c r="BN232" s="219"/>
      <c r="BO232" s="219"/>
      <c r="BP232" s="219"/>
      <c r="BQ232" s="219"/>
      <c r="BY232" s="86"/>
    </row>
    <row r="233" spans="64:77" ht="18.75" customHeight="1">
      <c r="BL233" s="219"/>
      <c r="BM233" s="219"/>
      <c r="BN233" s="219"/>
      <c r="BO233" s="219"/>
      <c r="BP233" s="219"/>
      <c r="BQ233" s="219"/>
      <c r="BY233" s="86"/>
    </row>
    <row r="234" spans="64:77" ht="18.75" customHeight="1">
      <c r="BL234" s="219"/>
      <c r="BM234" s="219"/>
      <c r="BN234" s="219"/>
      <c r="BO234" s="219"/>
      <c r="BP234" s="219"/>
      <c r="BQ234" s="219"/>
      <c r="BY234" s="86"/>
    </row>
    <row r="235" spans="64:77" ht="18.75" customHeight="1">
      <c r="BL235" s="219"/>
      <c r="BM235" s="219"/>
      <c r="BN235" s="219"/>
      <c r="BO235" s="219"/>
      <c r="BP235" s="219"/>
      <c r="BQ235" s="219"/>
      <c r="BY235" s="86"/>
    </row>
    <row r="236" spans="64:77" ht="18.75" customHeight="1">
      <c r="BL236" s="219"/>
      <c r="BM236" s="219"/>
      <c r="BN236" s="219"/>
      <c r="BO236" s="219"/>
      <c r="BP236" s="219"/>
      <c r="BQ236" s="219"/>
      <c r="BY236" s="86"/>
    </row>
    <row r="237" spans="64:77" ht="18.75" customHeight="1">
      <c r="BL237" s="219"/>
      <c r="BM237" s="219"/>
      <c r="BN237" s="219"/>
      <c r="BO237" s="219"/>
      <c r="BP237" s="219"/>
      <c r="BQ237" s="219"/>
      <c r="BY237" s="86"/>
    </row>
    <row r="238" spans="64:77" ht="18.75" customHeight="1">
      <c r="BL238" s="219"/>
      <c r="BM238" s="219"/>
      <c r="BN238" s="219"/>
      <c r="BO238" s="219"/>
      <c r="BP238" s="219"/>
      <c r="BQ238" s="219"/>
      <c r="BY238" s="86"/>
    </row>
    <row r="239" spans="64:77" ht="18.75" customHeight="1">
      <c r="BL239" s="219"/>
      <c r="BM239" s="219"/>
      <c r="BN239" s="219"/>
      <c r="BO239" s="219"/>
      <c r="BP239" s="219"/>
      <c r="BQ239" s="219"/>
      <c r="BY239" s="86"/>
    </row>
    <row r="240" spans="64:77" ht="18.75" customHeight="1">
      <c r="BL240" s="219"/>
      <c r="BM240" s="219"/>
      <c r="BN240" s="219"/>
      <c r="BO240" s="219"/>
      <c r="BP240" s="219"/>
      <c r="BQ240" s="219"/>
      <c r="BY240" s="86"/>
    </row>
    <row r="241" spans="64:77" ht="18.75" customHeight="1">
      <c r="BL241" s="219"/>
      <c r="BM241" s="219"/>
      <c r="BN241" s="219"/>
      <c r="BO241" s="219"/>
      <c r="BP241" s="219"/>
      <c r="BQ241" s="219"/>
      <c r="BY241" s="86"/>
    </row>
    <row r="242" spans="64:77" ht="18.75" customHeight="1">
      <c r="BL242" s="219"/>
      <c r="BM242" s="219"/>
      <c r="BN242" s="219"/>
      <c r="BO242" s="219"/>
      <c r="BP242" s="219"/>
      <c r="BQ242" s="219"/>
      <c r="BY242" s="86"/>
    </row>
    <row r="243" spans="64:77" ht="18.75" customHeight="1">
      <c r="BL243" s="219"/>
      <c r="BM243" s="219"/>
      <c r="BN243" s="219"/>
      <c r="BO243" s="219"/>
      <c r="BP243" s="219"/>
      <c r="BQ243" s="219"/>
      <c r="BY243" s="86"/>
    </row>
    <row r="244" spans="64:77" ht="18.75" customHeight="1">
      <c r="BL244" s="219"/>
      <c r="BM244" s="219"/>
      <c r="BN244" s="219"/>
      <c r="BO244" s="219"/>
      <c r="BP244" s="219"/>
      <c r="BQ244" s="219"/>
      <c r="BY244" s="86"/>
    </row>
    <row r="245" spans="64:77" ht="18.75" customHeight="1">
      <c r="BL245" s="219"/>
      <c r="BM245" s="219"/>
      <c r="BN245" s="219"/>
      <c r="BO245" s="219"/>
      <c r="BP245" s="219"/>
      <c r="BQ245" s="219"/>
      <c r="BY245" s="86"/>
    </row>
    <row r="246" spans="64:77" ht="18.75" customHeight="1">
      <c r="BL246" s="219"/>
      <c r="BM246" s="219"/>
      <c r="BN246" s="219"/>
      <c r="BO246" s="219"/>
      <c r="BP246" s="219"/>
      <c r="BQ246" s="219"/>
      <c r="BY246" s="86"/>
    </row>
    <row r="247" spans="64:77" ht="18.75" customHeight="1">
      <c r="BL247" s="219"/>
      <c r="BM247" s="219"/>
      <c r="BN247" s="219"/>
      <c r="BO247" s="219"/>
      <c r="BP247" s="219"/>
      <c r="BQ247" s="219"/>
      <c r="BY247" s="86"/>
    </row>
    <row r="248" spans="64:77" ht="18.75" customHeight="1">
      <c r="BL248" s="219"/>
      <c r="BM248" s="219"/>
      <c r="BN248" s="219"/>
      <c r="BO248" s="219"/>
      <c r="BP248" s="219"/>
      <c r="BQ248" s="219"/>
      <c r="BY248" s="86"/>
    </row>
    <row r="249" spans="64:77" ht="18.75" customHeight="1">
      <c r="BL249" s="219"/>
      <c r="BM249" s="219"/>
      <c r="BN249" s="219"/>
      <c r="BO249" s="219"/>
      <c r="BP249" s="219"/>
      <c r="BQ249" s="219"/>
      <c r="BY249" s="86"/>
    </row>
    <row r="250" spans="64:77" ht="18.75" customHeight="1">
      <c r="BL250" s="219"/>
      <c r="BM250" s="219"/>
      <c r="BN250" s="219"/>
      <c r="BO250" s="219"/>
      <c r="BP250" s="219"/>
      <c r="BQ250" s="219"/>
      <c r="BY250" s="86"/>
    </row>
    <row r="251" spans="64:77" ht="18.75" customHeight="1">
      <c r="BL251" s="219"/>
      <c r="BM251" s="219"/>
      <c r="BN251" s="219"/>
      <c r="BO251" s="219"/>
      <c r="BP251" s="219"/>
      <c r="BQ251" s="219"/>
      <c r="BY251" s="86"/>
    </row>
    <row r="252" spans="64:77" ht="18.75" customHeight="1">
      <c r="BL252" s="219"/>
      <c r="BM252" s="219"/>
      <c r="BN252" s="219"/>
      <c r="BO252" s="219"/>
      <c r="BP252" s="219"/>
      <c r="BQ252" s="219"/>
      <c r="BY252" s="86"/>
    </row>
    <row r="253" spans="64:77" ht="18.75" customHeight="1">
      <c r="BL253" s="219"/>
      <c r="BM253" s="219"/>
      <c r="BN253" s="219"/>
      <c r="BO253" s="219"/>
      <c r="BP253" s="219"/>
      <c r="BQ253" s="219"/>
      <c r="BY253" s="86"/>
    </row>
    <row r="254" spans="64:77" ht="18.75" customHeight="1">
      <c r="BL254" s="219"/>
      <c r="BM254" s="219"/>
      <c r="BN254" s="219"/>
      <c r="BO254" s="219"/>
      <c r="BP254" s="219"/>
      <c r="BQ254" s="219"/>
      <c r="BY254" s="86"/>
    </row>
    <row r="255" spans="64:77" ht="18.75" customHeight="1">
      <c r="BL255" s="219"/>
      <c r="BM255" s="219"/>
      <c r="BN255" s="219"/>
      <c r="BO255" s="219"/>
      <c r="BP255" s="219"/>
      <c r="BQ255" s="219"/>
      <c r="BY255" s="86"/>
    </row>
    <row r="256" spans="64:77" ht="18.75" customHeight="1">
      <c r="BL256" s="219"/>
      <c r="BM256" s="219"/>
      <c r="BN256" s="219"/>
      <c r="BO256" s="219"/>
      <c r="BP256" s="219"/>
      <c r="BQ256" s="219"/>
      <c r="BY256" s="86"/>
    </row>
    <row r="257" spans="64:77" ht="18.75" customHeight="1">
      <c r="BL257" s="219"/>
      <c r="BM257" s="219"/>
      <c r="BN257" s="219"/>
      <c r="BO257" s="219"/>
      <c r="BP257" s="219"/>
      <c r="BQ257" s="219"/>
      <c r="BY257" s="86"/>
    </row>
    <row r="258" spans="64:77" ht="18.75" customHeight="1">
      <c r="BL258" s="219"/>
      <c r="BM258" s="219"/>
      <c r="BN258" s="219"/>
      <c r="BO258" s="219"/>
      <c r="BP258" s="219"/>
      <c r="BQ258" s="219"/>
      <c r="BY258" s="86"/>
    </row>
    <row r="259" spans="64:77" ht="18.75" customHeight="1">
      <c r="BL259" s="219"/>
      <c r="BM259" s="219"/>
      <c r="BN259" s="219"/>
      <c r="BO259" s="219"/>
      <c r="BP259" s="219"/>
      <c r="BQ259" s="219"/>
      <c r="BY259" s="86"/>
    </row>
    <row r="260" spans="64:77" ht="18.75" customHeight="1">
      <c r="BL260" s="219"/>
      <c r="BM260" s="219"/>
      <c r="BN260" s="219"/>
      <c r="BO260" s="219"/>
      <c r="BP260" s="219"/>
      <c r="BQ260" s="219"/>
      <c r="BY260" s="86"/>
    </row>
    <row r="261" spans="64:77" ht="18.75" customHeight="1">
      <c r="BL261" s="219"/>
      <c r="BM261" s="219"/>
      <c r="BN261" s="219"/>
      <c r="BO261" s="219"/>
      <c r="BP261" s="219"/>
      <c r="BQ261" s="219"/>
      <c r="BY261" s="86"/>
    </row>
    <row r="262" spans="64:77" ht="18.75" customHeight="1">
      <c r="BL262" s="219"/>
      <c r="BM262" s="219"/>
      <c r="BN262" s="219"/>
      <c r="BO262" s="219"/>
      <c r="BP262" s="219"/>
      <c r="BQ262" s="219"/>
      <c r="BY262" s="86"/>
    </row>
    <row r="263" spans="64:77" ht="18.75" customHeight="1">
      <c r="BL263" s="219"/>
      <c r="BM263" s="219"/>
      <c r="BN263" s="219"/>
      <c r="BO263" s="219"/>
      <c r="BP263" s="219"/>
      <c r="BQ263" s="219"/>
      <c r="BY263" s="86"/>
    </row>
    <row r="264" spans="64:77" ht="18.75" customHeight="1">
      <c r="BL264" s="219"/>
      <c r="BM264" s="219"/>
      <c r="BN264" s="219"/>
      <c r="BO264" s="219"/>
      <c r="BP264" s="219"/>
      <c r="BQ264" s="219"/>
      <c r="BY264" s="86"/>
    </row>
    <row r="265" spans="64:77" ht="18.75" customHeight="1">
      <c r="BL265" s="219"/>
      <c r="BM265" s="219"/>
      <c r="BN265" s="219"/>
      <c r="BO265" s="219"/>
      <c r="BP265" s="219"/>
      <c r="BQ265" s="219"/>
      <c r="BY265" s="86"/>
    </row>
    <row r="266" spans="64:77" ht="18.75" customHeight="1">
      <c r="BL266" s="219"/>
      <c r="BM266" s="219"/>
      <c r="BN266" s="219"/>
      <c r="BO266" s="219"/>
      <c r="BP266" s="219"/>
      <c r="BQ266" s="219"/>
      <c r="BY266" s="86"/>
    </row>
    <row r="267" spans="64:77" ht="18.75" customHeight="1">
      <c r="BL267" s="219"/>
      <c r="BM267" s="219"/>
      <c r="BN267" s="219"/>
      <c r="BO267" s="219"/>
      <c r="BP267" s="219"/>
      <c r="BQ267" s="219"/>
      <c r="BY267" s="86"/>
    </row>
    <row r="268" spans="64:77" ht="18.75" customHeight="1">
      <c r="BL268" s="219"/>
      <c r="BM268" s="219"/>
      <c r="BN268" s="219"/>
      <c r="BO268" s="219"/>
      <c r="BP268" s="219"/>
      <c r="BQ268" s="219"/>
      <c r="BY268" s="86"/>
    </row>
    <row r="269" spans="64:77" ht="18.75" customHeight="1">
      <c r="BL269" s="219"/>
      <c r="BM269" s="219"/>
      <c r="BN269" s="219"/>
      <c r="BO269" s="219"/>
      <c r="BP269" s="219"/>
      <c r="BQ269" s="219"/>
      <c r="BY269" s="86"/>
    </row>
    <row r="270" spans="64:77" ht="18.75" customHeight="1">
      <c r="BL270" s="219"/>
      <c r="BM270" s="219"/>
      <c r="BN270" s="219"/>
      <c r="BO270" s="219"/>
      <c r="BP270" s="219"/>
      <c r="BQ270" s="219"/>
      <c r="BY270" s="86"/>
    </row>
    <row r="271" spans="64:77" ht="18.75" customHeight="1">
      <c r="BL271" s="219"/>
      <c r="BM271" s="219"/>
      <c r="BN271" s="219"/>
      <c r="BO271" s="219"/>
      <c r="BP271" s="219"/>
      <c r="BQ271" s="219"/>
      <c r="BY271" s="86"/>
    </row>
    <row r="272" spans="64:77" ht="18.75" customHeight="1">
      <c r="BL272" s="219"/>
      <c r="BM272" s="219"/>
      <c r="BN272" s="219"/>
      <c r="BO272" s="219"/>
      <c r="BP272" s="219"/>
      <c r="BQ272" s="219"/>
      <c r="BY272" s="86"/>
    </row>
    <row r="273" spans="64:77" ht="18.75" customHeight="1">
      <c r="BL273" s="219"/>
      <c r="BM273" s="219"/>
      <c r="BN273" s="219"/>
      <c r="BO273" s="219"/>
      <c r="BP273" s="219"/>
      <c r="BQ273" s="219"/>
      <c r="BY273" s="86"/>
    </row>
    <row r="274" spans="64:77" ht="18.75" customHeight="1">
      <c r="BL274" s="219"/>
      <c r="BM274" s="219"/>
      <c r="BN274" s="219"/>
      <c r="BO274" s="219"/>
      <c r="BP274" s="219"/>
      <c r="BQ274" s="219"/>
      <c r="BY274" s="86"/>
    </row>
    <row r="275" spans="64:77" ht="18.75" customHeight="1">
      <c r="BL275" s="219"/>
      <c r="BM275" s="219"/>
      <c r="BN275" s="219"/>
      <c r="BO275" s="219"/>
      <c r="BP275" s="219"/>
      <c r="BQ275" s="219"/>
      <c r="BY275" s="86"/>
    </row>
    <row r="276" spans="64:77" ht="18.75" customHeight="1">
      <c r="BL276" s="219"/>
      <c r="BM276" s="219"/>
      <c r="BN276" s="219"/>
      <c r="BO276" s="219"/>
      <c r="BP276" s="219"/>
      <c r="BQ276" s="219"/>
      <c r="BY276" s="86"/>
    </row>
    <row r="277" spans="64:77" ht="18.75" customHeight="1">
      <c r="BL277" s="219"/>
      <c r="BM277" s="219"/>
      <c r="BN277" s="219"/>
      <c r="BO277" s="219"/>
      <c r="BP277" s="219"/>
      <c r="BQ277" s="219"/>
      <c r="BY277" s="86"/>
    </row>
    <row r="278" spans="64:77" ht="18.75" customHeight="1">
      <c r="BL278" s="219"/>
      <c r="BM278" s="219"/>
      <c r="BN278" s="219"/>
      <c r="BO278" s="219"/>
      <c r="BP278" s="219"/>
      <c r="BQ278" s="219"/>
      <c r="BY278" s="86"/>
    </row>
    <row r="279" spans="64:77" ht="18.75" customHeight="1">
      <c r="BL279" s="219"/>
      <c r="BM279" s="219"/>
      <c r="BN279" s="219"/>
      <c r="BO279" s="219"/>
      <c r="BP279" s="219"/>
      <c r="BQ279" s="219"/>
      <c r="BY279" s="86"/>
    </row>
    <row r="280" spans="64:77" ht="18.75" customHeight="1">
      <c r="BL280" s="219"/>
      <c r="BM280" s="219"/>
      <c r="BN280" s="219"/>
      <c r="BO280" s="219"/>
      <c r="BP280" s="219"/>
      <c r="BQ280" s="219"/>
      <c r="BY280" s="86"/>
    </row>
    <row r="281" spans="64:77" ht="18.75" customHeight="1">
      <c r="BL281" s="219"/>
      <c r="BM281" s="219"/>
      <c r="BN281" s="219"/>
      <c r="BO281" s="219"/>
      <c r="BP281" s="219"/>
      <c r="BQ281" s="219"/>
      <c r="BY281" s="86"/>
    </row>
    <row r="282" spans="64:77" ht="18.75" customHeight="1">
      <c r="BL282" s="219"/>
      <c r="BM282" s="219"/>
      <c r="BN282" s="219"/>
      <c r="BO282" s="219"/>
      <c r="BP282" s="219"/>
      <c r="BQ282" s="219"/>
      <c r="BY282" s="86"/>
    </row>
    <row r="283" spans="64:77" ht="18.75" customHeight="1">
      <c r="BL283" s="219"/>
      <c r="BM283" s="219"/>
      <c r="BN283" s="219"/>
      <c r="BO283" s="219"/>
      <c r="BP283" s="219"/>
      <c r="BQ283" s="219"/>
      <c r="BY283" s="86"/>
    </row>
    <row r="284" spans="64:77" ht="18.75" customHeight="1">
      <c r="BL284" s="219"/>
      <c r="BM284" s="219"/>
      <c r="BN284" s="219"/>
      <c r="BO284" s="219"/>
      <c r="BP284" s="219"/>
      <c r="BQ284" s="219"/>
      <c r="BY284" s="86"/>
    </row>
    <row r="285" spans="64:77" ht="18.75" customHeight="1">
      <c r="BL285" s="219"/>
      <c r="BM285" s="219"/>
      <c r="BN285" s="219"/>
      <c r="BO285" s="219"/>
      <c r="BP285" s="219"/>
      <c r="BQ285" s="219"/>
      <c r="BY285" s="86"/>
    </row>
    <row r="286" spans="64:77" ht="18.75" customHeight="1">
      <c r="BL286" s="219"/>
      <c r="BM286" s="219"/>
      <c r="BN286" s="219"/>
      <c r="BO286" s="219"/>
      <c r="BP286" s="219"/>
      <c r="BQ286" s="219"/>
      <c r="BY286" s="86"/>
    </row>
    <row r="287" spans="64:77" ht="18.75" customHeight="1">
      <c r="BL287" s="219"/>
      <c r="BM287" s="219"/>
      <c r="BN287" s="219"/>
      <c r="BO287" s="219"/>
      <c r="BP287" s="219"/>
      <c r="BQ287" s="219"/>
      <c r="BY287" s="86"/>
    </row>
    <row r="288" spans="64:77" ht="18.75" customHeight="1">
      <c r="BL288" s="219"/>
      <c r="BM288" s="219"/>
      <c r="BN288" s="219"/>
      <c r="BO288" s="219"/>
      <c r="BP288" s="219"/>
      <c r="BQ288" s="219"/>
      <c r="BY288" s="86"/>
    </row>
    <row r="289" spans="64:77" ht="18.75" customHeight="1">
      <c r="BL289" s="219"/>
      <c r="BM289" s="219"/>
      <c r="BN289" s="219"/>
      <c r="BO289" s="219"/>
      <c r="BP289" s="219"/>
      <c r="BQ289" s="219"/>
      <c r="BY289" s="86"/>
    </row>
    <row r="290" spans="64:77" ht="18.75" customHeight="1">
      <c r="BL290" s="219"/>
      <c r="BM290" s="219"/>
      <c r="BN290" s="219"/>
      <c r="BO290" s="219"/>
      <c r="BP290" s="219"/>
      <c r="BQ290" s="219"/>
      <c r="BY290" s="86"/>
    </row>
    <row r="291" spans="64:77" ht="18.75" customHeight="1">
      <c r="BL291" s="219"/>
      <c r="BM291" s="219"/>
      <c r="BN291" s="219"/>
      <c r="BO291" s="219"/>
      <c r="BP291" s="219"/>
      <c r="BQ291" s="219"/>
      <c r="BY291" s="86"/>
    </row>
    <row r="292" spans="64:77" ht="18.75" customHeight="1">
      <c r="BL292" s="219"/>
      <c r="BM292" s="219"/>
      <c r="BN292" s="219"/>
      <c r="BO292" s="219"/>
      <c r="BP292" s="219"/>
      <c r="BQ292" s="219"/>
      <c r="BY292" s="86"/>
    </row>
    <row r="293" spans="64:77" ht="18.75" customHeight="1">
      <c r="BL293" s="219"/>
      <c r="BM293" s="219"/>
      <c r="BN293" s="219"/>
      <c r="BO293" s="219"/>
      <c r="BP293" s="219"/>
      <c r="BQ293" s="219"/>
      <c r="BY293" s="86"/>
    </row>
    <row r="294" spans="64:77" ht="18.75" customHeight="1">
      <c r="BL294" s="219"/>
      <c r="BM294" s="219"/>
      <c r="BN294" s="219"/>
      <c r="BO294" s="219"/>
      <c r="BP294" s="219"/>
      <c r="BQ294" s="219"/>
      <c r="BY294" s="86"/>
    </row>
    <row r="295" spans="64:77" ht="18.75" customHeight="1">
      <c r="BL295" s="219"/>
      <c r="BM295" s="219"/>
      <c r="BN295" s="219"/>
      <c r="BO295" s="219"/>
      <c r="BP295" s="219"/>
      <c r="BQ295" s="219"/>
      <c r="BY295" s="86"/>
    </row>
    <row r="296" spans="64:77" ht="18.75" customHeight="1">
      <c r="BL296" s="219"/>
      <c r="BM296" s="219"/>
      <c r="BN296" s="219"/>
      <c r="BO296" s="219"/>
      <c r="BP296" s="219"/>
      <c r="BQ296" s="219"/>
      <c r="BY296" s="86"/>
    </row>
    <row r="297" spans="64:77" ht="18.75" customHeight="1">
      <c r="BL297" s="219"/>
      <c r="BM297" s="219"/>
      <c r="BN297" s="219"/>
      <c r="BO297" s="219"/>
      <c r="BP297" s="219"/>
      <c r="BQ297" s="219"/>
      <c r="BY297" s="86"/>
    </row>
    <row r="298" spans="64:77" ht="18.75" customHeight="1">
      <c r="BL298" s="219"/>
      <c r="BM298" s="219"/>
      <c r="BN298" s="219"/>
      <c r="BO298" s="219"/>
      <c r="BP298" s="219"/>
      <c r="BQ298" s="219"/>
      <c r="BY298" s="86"/>
    </row>
    <row r="299" spans="64:77" ht="18.75" customHeight="1">
      <c r="BL299" s="219"/>
      <c r="BM299" s="219"/>
      <c r="BN299" s="219"/>
      <c r="BO299" s="219"/>
      <c r="BP299" s="219"/>
      <c r="BQ299" s="219"/>
      <c r="BY299" s="86"/>
    </row>
    <row r="300" spans="64:77" ht="18.75" customHeight="1">
      <c r="BL300" s="219"/>
      <c r="BM300" s="219"/>
      <c r="BN300" s="219"/>
      <c r="BO300" s="219"/>
      <c r="BP300" s="219"/>
      <c r="BQ300" s="219"/>
      <c r="BY300" s="86"/>
    </row>
    <row r="301" spans="64:77" ht="18.75" customHeight="1">
      <c r="BL301" s="219"/>
      <c r="BM301" s="219"/>
      <c r="BN301" s="219"/>
      <c r="BO301" s="219"/>
      <c r="BP301" s="219"/>
      <c r="BQ301" s="219"/>
      <c r="BY301" s="86"/>
    </row>
    <row r="302" spans="64:77" ht="18.75" customHeight="1">
      <c r="BL302" s="219"/>
      <c r="BM302" s="219"/>
      <c r="BN302" s="219"/>
      <c r="BO302" s="219"/>
      <c r="BP302" s="219"/>
      <c r="BQ302" s="219"/>
      <c r="BY302" s="86"/>
    </row>
    <row r="303" spans="64:77" ht="18.75" customHeight="1">
      <c r="BL303" s="219"/>
      <c r="BM303" s="219"/>
      <c r="BN303" s="219"/>
      <c r="BO303" s="219"/>
      <c r="BP303" s="219"/>
      <c r="BQ303" s="219"/>
      <c r="BY303" s="86"/>
    </row>
    <row r="304" spans="64:77" ht="18.75" customHeight="1">
      <c r="BL304" s="219"/>
      <c r="BM304" s="219"/>
      <c r="BN304" s="219"/>
      <c r="BO304" s="219"/>
      <c r="BP304" s="219"/>
      <c r="BQ304" s="219"/>
      <c r="BY304" s="86"/>
    </row>
    <row r="305" spans="64:77" ht="18.75" customHeight="1">
      <c r="BL305" s="219"/>
      <c r="BM305" s="219"/>
      <c r="BN305" s="219"/>
      <c r="BO305" s="219"/>
      <c r="BP305" s="219"/>
      <c r="BQ305" s="219"/>
      <c r="BY305" s="86"/>
    </row>
    <row r="306" spans="64:77" ht="18.75" customHeight="1">
      <c r="BL306" s="219"/>
      <c r="BM306" s="219"/>
      <c r="BN306" s="219"/>
      <c r="BO306" s="219"/>
      <c r="BP306" s="219"/>
      <c r="BQ306" s="219"/>
      <c r="BY306" s="86"/>
    </row>
    <row r="307" spans="64:77" ht="18.75" customHeight="1">
      <c r="BL307" s="219"/>
      <c r="BM307" s="219"/>
      <c r="BN307" s="219"/>
      <c r="BO307" s="219"/>
      <c r="BP307" s="219"/>
      <c r="BQ307" s="219"/>
      <c r="BY307" s="86"/>
    </row>
    <row r="308" spans="64:77" ht="18.75" customHeight="1">
      <c r="BL308" s="219"/>
      <c r="BM308" s="219"/>
      <c r="BN308" s="219"/>
      <c r="BO308" s="219"/>
      <c r="BP308" s="219"/>
      <c r="BQ308" s="219"/>
      <c r="BY308" s="86"/>
    </row>
    <row r="309" spans="64:77" ht="18.75" customHeight="1">
      <c r="BL309" s="219"/>
      <c r="BM309" s="219"/>
      <c r="BN309" s="219"/>
      <c r="BO309" s="219"/>
      <c r="BP309" s="219"/>
      <c r="BQ309" s="219"/>
      <c r="BY309" s="86"/>
    </row>
    <row r="310" spans="64:77" ht="18.75" customHeight="1">
      <c r="BL310" s="219"/>
      <c r="BM310" s="219"/>
      <c r="BN310" s="219"/>
      <c r="BO310" s="219"/>
      <c r="BP310" s="219"/>
      <c r="BQ310" s="219"/>
      <c r="BY310" s="86"/>
    </row>
    <row r="311" spans="64:77" ht="18.75" customHeight="1">
      <c r="BL311" s="219"/>
      <c r="BM311" s="219"/>
      <c r="BN311" s="219"/>
      <c r="BO311" s="219"/>
      <c r="BP311" s="219"/>
      <c r="BQ311" s="219"/>
      <c r="BY311" s="86"/>
    </row>
    <row r="312" spans="64:77" ht="18.75" customHeight="1">
      <c r="BL312" s="219"/>
      <c r="BM312" s="219"/>
      <c r="BN312" s="219"/>
      <c r="BO312" s="219"/>
      <c r="BP312" s="219"/>
      <c r="BQ312" s="219"/>
      <c r="BY312" s="86"/>
    </row>
  </sheetData>
  <mergeCells count="1">
    <mergeCell ref="AY6:AY9"/>
  </mergeCells>
  <phoneticPr fontId="2" type="noConversion"/>
  <pageMargins left="0.75" right="0.75" top="0.51" bottom="1" header="0.5" footer="0.5"/>
  <pageSetup scale="67" fitToWidth="24" orientation="landscape" r:id="rId1"/>
  <headerFooter alignWithMargins="0">
    <oddFooter>&amp;L&amp;D&amp;C&amp;A&amp;R&amp;P of &amp;N</oddFooter>
  </headerFooter>
  <colBreaks count="4" manualBreakCount="4">
    <brk id="9" max="32" man="1"/>
    <brk id="20" max="32" man="1"/>
    <brk id="61" max="32" man="1"/>
    <brk id="69" max="32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5"/>
  <sheetViews>
    <sheetView workbookViewId="0">
      <selection activeCell="I34" sqref="I34"/>
    </sheetView>
  </sheetViews>
  <sheetFormatPr defaultRowHeight="15.75"/>
  <cols>
    <col min="1" max="1" width="4" style="289" customWidth="1"/>
    <col min="2" max="2" width="28.7109375" style="289" customWidth="1"/>
    <col min="3" max="3" width="17" style="289" bestFit="1" customWidth="1"/>
    <col min="4" max="4" width="19.140625" style="289" bestFit="1" customWidth="1"/>
    <col min="5" max="5" width="17.85546875" style="289" bestFit="1" customWidth="1"/>
    <col min="6" max="6" width="19.140625" style="289" bestFit="1" customWidth="1"/>
    <col min="7" max="8" width="21.42578125" style="289" bestFit="1" customWidth="1"/>
    <col min="9" max="16384" width="9.140625" style="289"/>
  </cols>
  <sheetData>
    <row r="1" spans="1:8">
      <c r="A1" s="288" t="s">
        <v>768</v>
      </c>
    </row>
    <row r="3" spans="1:8">
      <c r="B3" s="288" t="s">
        <v>752</v>
      </c>
    </row>
    <row r="4" spans="1:8">
      <c r="H4" s="289" t="s">
        <v>363</v>
      </c>
    </row>
    <row r="5" spans="1:8">
      <c r="B5" s="208"/>
      <c r="C5" s="208" t="s">
        <v>376</v>
      </c>
      <c r="D5" s="208" t="s">
        <v>253</v>
      </c>
      <c r="E5" s="208" t="s">
        <v>255</v>
      </c>
      <c r="F5" s="208" t="s">
        <v>314</v>
      </c>
      <c r="G5" s="208" t="s">
        <v>377</v>
      </c>
      <c r="H5" s="208" t="s">
        <v>326</v>
      </c>
    </row>
    <row r="6" spans="1:8">
      <c r="B6" s="289" t="s">
        <v>140</v>
      </c>
      <c r="C6" s="462">
        <v>12087931</v>
      </c>
      <c r="D6" s="462">
        <v>239533295</v>
      </c>
      <c r="E6" s="462">
        <v>83456145</v>
      </c>
      <c r="F6" s="462">
        <v>73881681</v>
      </c>
      <c r="G6" s="462">
        <v>5171959</v>
      </c>
      <c r="H6" s="296">
        <f>SUM(C6:G6)</f>
        <v>414131011</v>
      </c>
    </row>
    <row r="7" spans="1:8">
      <c r="B7" s="289" t="s">
        <v>141</v>
      </c>
      <c r="C7" s="462">
        <v>15975669</v>
      </c>
      <c r="D7" s="462">
        <v>60355696</v>
      </c>
      <c r="E7" s="462">
        <v>15872537</v>
      </c>
      <c r="F7" s="462">
        <v>34595299</v>
      </c>
      <c r="G7" s="462">
        <v>88355043</v>
      </c>
      <c r="H7" s="296">
        <f t="shared" ref="H7:H28" si="0">SUM(C7:G7)</f>
        <v>215154244</v>
      </c>
    </row>
    <row r="8" spans="1:8">
      <c r="B8" s="289" t="s">
        <v>142</v>
      </c>
      <c r="C8" s="462">
        <v>14277455</v>
      </c>
      <c r="D8" s="462">
        <v>271802470</v>
      </c>
      <c r="E8" s="462">
        <v>108016653</v>
      </c>
      <c r="F8" s="462">
        <v>690895020</v>
      </c>
      <c r="G8" s="462">
        <v>4203511251</v>
      </c>
      <c r="H8" s="296">
        <f t="shared" si="0"/>
        <v>5288502849</v>
      </c>
    </row>
    <row r="9" spans="1:8">
      <c r="B9" s="289" t="s">
        <v>143</v>
      </c>
      <c r="C9" s="462">
        <v>15274918</v>
      </c>
      <c r="D9" s="462">
        <v>100139766</v>
      </c>
      <c r="E9" s="462">
        <v>31125657</v>
      </c>
      <c r="F9" s="462">
        <v>227558427</v>
      </c>
      <c r="G9" s="462">
        <v>217450807</v>
      </c>
      <c r="H9" s="296">
        <f t="shared" si="0"/>
        <v>591549575</v>
      </c>
    </row>
    <row r="10" spans="1:8">
      <c r="B10" s="289" t="s">
        <v>144</v>
      </c>
      <c r="C10" s="462">
        <v>17892549</v>
      </c>
      <c r="D10" s="462">
        <v>103872181</v>
      </c>
      <c r="E10" s="462">
        <v>28426808</v>
      </c>
      <c r="F10" s="462">
        <v>328406686</v>
      </c>
      <c r="G10" s="462">
        <v>1043299047</v>
      </c>
      <c r="H10" s="296">
        <f t="shared" si="0"/>
        <v>1521897271</v>
      </c>
    </row>
    <row r="11" spans="1:8">
      <c r="B11" s="289" t="s">
        <v>145</v>
      </c>
      <c r="C11" s="462">
        <v>13624733</v>
      </c>
      <c r="D11" s="462">
        <v>56103812</v>
      </c>
      <c r="E11" s="462">
        <v>11687323</v>
      </c>
      <c r="F11" s="462">
        <v>41663315</v>
      </c>
      <c r="G11" s="462">
        <v>64731326</v>
      </c>
      <c r="H11" s="296">
        <f t="shared" si="0"/>
        <v>187810509</v>
      </c>
    </row>
    <row r="12" spans="1:8">
      <c r="B12" s="289" t="s">
        <v>146</v>
      </c>
      <c r="C12" s="462">
        <v>20616708</v>
      </c>
      <c r="D12" s="462">
        <v>236956877</v>
      </c>
      <c r="E12" s="462">
        <v>59576839</v>
      </c>
      <c r="F12" s="462">
        <v>122271492</v>
      </c>
      <c r="G12" s="462">
        <v>233420840</v>
      </c>
      <c r="H12" s="296">
        <f t="shared" si="0"/>
        <v>672842756</v>
      </c>
    </row>
    <row r="13" spans="1:8">
      <c r="B13" s="289" t="s">
        <v>147</v>
      </c>
      <c r="C13" s="462">
        <v>36402683</v>
      </c>
      <c r="D13" s="462">
        <v>69499380</v>
      </c>
      <c r="E13" s="462">
        <v>18439326</v>
      </c>
      <c r="F13" s="462">
        <v>71062936</v>
      </c>
      <c r="G13" s="462">
        <v>266147</v>
      </c>
      <c r="H13" s="296">
        <f t="shared" si="0"/>
        <v>195670472</v>
      </c>
    </row>
    <row r="14" spans="1:8">
      <c r="B14" s="289" t="s">
        <v>148</v>
      </c>
      <c r="C14" s="462">
        <v>5146148</v>
      </c>
      <c r="D14" s="462">
        <v>29942597</v>
      </c>
      <c r="E14" s="462">
        <v>8058391</v>
      </c>
      <c r="F14" s="462">
        <v>17282169</v>
      </c>
      <c r="G14" s="462">
        <v>78962699</v>
      </c>
      <c r="H14" s="296">
        <f t="shared" si="0"/>
        <v>139392004</v>
      </c>
    </row>
    <row r="15" spans="1:8">
      <c r="B15" s="289" t="s">
        <v>149</v>
      </c>
      <c r="C15" s="462">
        <v>18165278</v>
      </c>
      <c r="D15" s="462">
        <v>79511406</v>
      </c>
      <c r="E15" s="462">
        <v>17989698</v>
      </c>
      <c r="F15" s="462">
        <v>120408442</v>
      </c>
      <c r="G15" s="462">
        <v>278736362</v>
      </c>
      <c r="H15" s="296">
        <f t="shared" si="0"/>
        <v>514811186</v>
      </c>
    </row>
    <row r="16" spans="1:8">
      <c r="B16" s="289" t="s">
        <v>150</v>
      </c>
      <c r="C16" s="462">
        <v>24885891</v>
      </c>
      <c r="D16" s="462">
        <v>640426272</v>
      </c>
      <c r="E16" s="462">
        <v>276006210</v>
      </c>
      <c r="F16" s="462">
        <v>234624299</v>
      </c>
      <c r="G16" s="462">
        <v>215845172</v>
      </c>
      <c r="H16" s="296">
        <f t="shared" si="0"/>
        <v>1391787844</v>
      </c>
    </row>
    <row r="17" spans="2:8">
      <c r="B17" s="289" t="s">
        <v>151</v>
      </c>
      <c r="C17" s="462">
        <v>13482712</v>
      </c>
      <c r="D17" s="462">
        <v>172635609</v>
      </c>
      <c r="E17" s="462">
        <v>22256930</v>
      </c>
      <c r="F17" s="462">
        <v>251829214</v>
      </c>
      <c r="G17" s="462">
        <v>233818760</v>
      </c>
      <c r="H17" s="296">
        <f t="shared" si="0"/>
        <v>694023225</v>
      </c>
    </row>
    <row r="18" spans="2:8">
      <c r="B18" s="289" t="s">
        <v>152</v>
      </c>
      <c r="C18" s="462">
        <v>13502172.530000001</v>
      </c>
      <c r="D18" s="462">
        <v>542918679.47000003</v>
      </c>
      <c r="E18" s="462">
        <v>226268997</v>
      </c>
      <c r="F18" s="462">
        <v>164996028</v>
      </c>
      <c r="G18" s="462">
        <v>239096974</v>
      </c>
      <c r="H18" s="296">
        <f t="shared" si="0"/>
        <v>1186782851</v>
      </c>
    </row>
    <row r="19" spans="2:8">
      <c r="B19" s="289" t="s">
        <v>153</v>
      </c>
      <c r="C19" s="462">
        <v>10597410</v>
      </c>
      <c r="D19" s="462">
        <v>12325306</v>
      </c>
      <c r="E19" s="462">
        <v>3611130</v>
      </c>
      <c r="F19" s="462">
        <v>45101679</v>
      </c>
      <c r="G19" s="462">
        <v>34736023</v>
      </c>
      <c r="H19" s="296">
        <f t="shared" si="0"/>
        <v>106371548</v>
      </c>
    </row>
    <row r="20" spans="2:8">
      <c r="B20" s="289" t="s">
        <v>154</v>
      </c>
      <c r="C20" s="462">
        <v>23553072</v>
      </c>
      <c r="D20" s="462">
        <v>279814562</v>
      </c>
      <c r="E20" s="462">
        <v>61213974</v>
      </c>
      <c r="F20" s="462">
        <v>41526669</v>
      </c>
      <c r="G20" s="462">
        <v>234012000</v>
      </c>
      <c r="H20" s="296">
        <f t="shared" si="0"/>
        <v>640120277</v>
      </c>
    </row>
    <row r="21" spans="2:8">
      <c r="B21" s="289" t="s">
        <v>155</v>
      </c>
      <c r="C21" s="462">
        <v>20395481</v>
      </c>
      <c r="D21" s="462">
        <v>56222081</v>
      </c>
      <c r="E21" s="462">
        <v>12302938</v>
      </c>
      <c r="F21" s="462">
        <v>111440486</v>
      </c>
      <c r="G21" s="462">
        <v>2085582</v>
      </c>
      <c r="H21" s="296">
        <f t="shared" si="0"/>
        <v>202446568</v>
      </c>
    </row>
    <row r="22" spans="2:8">
      <c r="B22" s="289" t="s">
        <v>156</v>
      </c>
      <c r="C22" s="462">
        <v>20830709</v>
      </c>
      <c r="D22" s="462">
        <v>276464170</v>
      </c>
      <c r="E22" s="462">
        <v>60748483</v>
      </c>
      <c r="F22" s="462">
        <v>39247792</v>
      </c>
      <c r="G22" s="462">
        <v>4458254</v>
      </c>
      <c r="H22" s="296">
        <f t="shared" si="0"/>
        <v>401749408</v>
      </c>
    </row>
    <row r="23" spans="2:8">
      <c r="B23" s="289" t="s">
        <v>157</v>
      </c>
      <c r="C23" s="462">
        <v>12042120</v>
      </c>
      <c r="D23" s="462">
        <v>102451855</v>
      </c>
      <c r="E23" s="462">
        <v>27274516</v>
      </c>
      <c r="F23" s="462">
        <v>255636313</v>
      </c>
      <c r="G23" s="462">
        <v>1869975529</v>
      </c>
      <c r="H23" s="296">
        <f t="shared" si="0"/>
        <v>2267380333</v>
      </c>
    </row>
    <row r="24" spans="2:8">
      <c r="B24" s="289" t="s">
        <v>158</v>
      </c>
      <c r="C24" s="462">
        <v>7135183</v>
      </c>
      <c r="D24" s="462">
        <v>236155410</v>
      </c>
      <c r="E24" s="462">
        <v>91574741</v>
      </c>
      <c r="F24" s="462">
        <v>596832266</v>
      </c>
      <c r="G24" s="462">
        <v>1366372044</v>
      </c>
      <c r="H24" s="296">
        <f t="shared" si="0"/>
        <v>2298069644</v>
      </c>
    </row>
    <row r="25" spans="2:8">
      <c r="B25" s="289" t="s">
        <v>159</v>
      </c>
      <c r="C25" s="462">
        <v>2733656</v>
      </c>
      <c r="D25" s="462">
        <v>1176343612</v>
      </c>
      <c r="E25" s="462">
        <v>158131654</v>
      </c>
      <c r="F25" s="462">
        <v>12261946</v>
      </c>
      <c r="G25" s="462">
        <v>1968298</v>
      </c>
      <c r="H25" s="296">
        <f t="shared" si="0"/>
        <v>1351439166</v>
      </c>
    </row>
    <row r="26" spans="2:8">
      <c r="B26" s="289" t="s">
        <v>160</v>
      </c>
      <c r="C26" s="462">
        <v>8831232</v>
      </c>
      <c r="D26" s="462">
        <v>111604166</v>
      </c>
      <c r="E26" s="462">
        <v>30000462</v>
      </c>
      <c r="F26" s="462">
        <v>153255078</v>
      </c>
      <c r="G26" s="462">
        <v>95318524</v>
      </c>
      <c r="H26" s="296">
        <f t="shared" si="0"/>
        <v>399009462</v>
      </c>
    </row>
    <row r="27" spans="2:8">
      <c r="B27" s="289" t="s">
        <v>161</v>
      </c>
      <c r="C27" s="462">
        <v>12392191</v>
      </c>
      <c r="D27" s="462">
        <v>50235236</v>
      </c>
      <c r="E27" s="462">
        <v>14983167</v>
      </c>
      <c r="F27" s="462">
        <v>24424642</v>
      </c>
      <c r="G27" s="462">
        <v>28540935</v>
      </c>
      <c r="H27" s="296">
        <f t="shared" si="0"/>
        <v>130576171</v>
      </c>
    </row>
    <row r="28" spans="2:8">
      <c r="B28" s="208" t="s">
        <v>162</v>
      </c>
      <c r="C28" s="218">
        <v>5919144</v>
      </c>
      <c r="D28" s="218">
        <v>41374747</v>
      </c>
      <c r="E28" s="218">
        <v>5987078</v>
      </c>
      <c r="F28" s="218">
        <v>48600884</v>
      </c>
      <c r="G28" s="218">
        <v>35185323</v>
      </c>
      <c r="H28" s="342">
        <f t="shared" si="0"/>
        <v>137067176</v>
      </c>
    </row>
    <row r="29" spans="2:8">
      <c r="B29" s="289" t="s">
        <v>80</v>
      </c>
      <c r="C29" s="290">
        <f t="shared" ref="C29:G29" si="1">SUM(C6:C28)</f>
        <v>345765045.52999997</v>
      </c>
      <c r="D29" s="290">
        <f t="shared" si="1"/>
        <v>4946689185.4700003</v>
      </c>
      <c r="E29" s="290">
        <f t="shared" si="1"/>
        <v>1373009657</v>
      </c>
      <c r="F29" s="290">
        <f t="shared" si="1"/>
        <v>3707802763</v>
      </c>
      <c r="G29" s="290">
        <f t="shared" si="1"/>
        <v>10575318899</v>
      </c>
      <c r="H29" s="290">
        <f>SUM(H6:H28)</f>
        <v>20948585550</v>
      </c>
    </row>
    <row r="30" spans="2:8">
      <c r="B30" s="288" t="s">
        <v>378</v>
      </c>
      <c r="C30" s="291">
        <v>9.7418919477516661E-3</v>
      </c>
      <c r="D30" s="291">
        <v>0.16628804464519689</v>
      </c>
      <c r="E30" s="291">
        <v>4.5436458699388893E-2</v>
      </c>
      <c r="F30" s="291">
        <v>0.13729559587455609</v>
      </c>
      <c r="G30" s="291">
        <v>0.64123800883310655</v>
      </c>
      <c r="H30" s="291">
        <v>1</v>
      </c>
    </row>
    <row r="32" spans="2:8">
      <c r="B32" s="288" t="s">
        <v>769</v>
      </c>
    </row>
    <row r="33" spans="2:8">
      <c r="H33" s="289" t="s">
        <v>363</v>
      </c>
    </row>
    <row r="34" spans="2:8">
      <c r="B34" s="208"/>
      <c r="C34" s="208" t="s">
        <v>376</v>
      </c>
      <c r="D34" s="208" t="s">
        <v>253</v>
      </c>
      <c r="E34" s="208" t="s">
        <v>255</v>
      </c>
      <c r="F34" s="208" t="s">
        <v>314</v>
      </c>
      <c r="G34" s="208" t="s">
        <v>377</v>
      </c>
      <c r="H34" s="208" t="s">
        <v>326</v>
      </c>
    </row>
    <row r="35" spans="2:8">
      <c r="B35" s="289" t="s">
        <v>140</v>
      </c>
      <c r="C35" s="296">
        <f ca="1">'VALUATION DETAIL'!I10</f>
        <v>12087931</v>
      </c>
      <c r="D35" s="296">
        <f ca="1">'VALUATION DETAIL'!N10</f>
        <v>239533295</v>
      </c>
      <c r="E35" s="296">
        <f ca="1">'VALUATION DETAIL'!S10</f>
        <v>83456145</v>
      </c>
      <c r="F35" s="296">
        <f ca="1">'VALUATION DETAIL'!AZ10+'VALUATION DETAIL'!BQ10</f>
        <v>73141263</v>
      </c>
      <c r="G35" s="296">
        <f>'VALUATION DETAIL'!BX10</f>
        <v>6336819</v>
      </c>
      <c r="H35" s="296">
        <f t="shared" ref="H35:H57" ca="1" si="2">SUM(C35:G35)</f>
        <v>414555453</v>
      </c>
    </row>
    <row r="36" spans="2:8">
      <c r="B36" s="289" t="s">
        <v>141</v>
      </c>
      <c r="C36" s="296">
        <f ca="1">'VALUATION DETAIL'!I11</f>
        <v>15268416</v>
      </c>
      <c r="D36" s="296">
        <f ca="1">'VALUATION DETAIL'!N11</f>
        <v>62155295</v>
      </c>
      <c r="E36" s="296">
        <f ca="1">'VALUATION DETAIL'!S11</f>
        <v>14406537</v>
      </c>
      <c r="F36" s="296">
        <f>'VALUATION DETAIL'!AZ11+'VALUATION DETAIL'!BQ11</f>
        <v>33993078</v>
      </c>
      <c r="G36" s="296">
        <f>'VALUATION DETAIL'!BX11</f>
        <v>75687266</v>
      </c>
      <c r="H36" s="296">
        <f t="shared" ca="1" si="2"/>
        <v>201510592</v>
      </c>
    </row>
    <row r="37" spans="2:8">
      <c r="B37" s="289" t="s">
        <v>142</v>
      </c>
      <c r="C37" s="296">
        <f ca="1">'VALUATION DETAIL'!I12</f>
        <v>14747957</v>
      </c>
      <c r="D37" s="296">
        <f ca="1">'VALUATION DETAIL'!N12</f>
        <v>265086126</v>
      </c>
      <c r="E37" s="296">
        <f ca="1">'VALUATION DETAIL'!S12</f>
        <v>107337766</v>
      </c>
      <c r="F37" s="296">
        <f>'VALUATION DETAIL'!AZ12+'VALUATION DETAIL'!BQ12</f>
        <v>551086480</v>
      </c>
      <c r="G37" s="296">
        <f>'VALUATION DETAIL'!BX12</f>
        <v>3244364724</v>
      </c>
      <c r="H37" s="296">
        <f t="shared" ca="1" si="2"/>
        <v>4182623053</v>
      </c>
    </row>
    <row r="38" spans="2:8">
      <c r="B38" s="289" t="s">
        <v>143</v>
      </c>
      <c r="C38" s="296">
        <f ca="1">'VALUATION DETAIL'!I13</f>
        <v>15123443</v>
      </c>
      <c r="D38" s="296">
        <f ca="1">'VALUATION DETAIL'!N13</f>
        <v>103373597</v>
      </c>
      <c r="E38" s="296">
        <f ca="1">'VALUATION DETAIL'!S13</f>
        <v>31459560</v>
      </c>
      <c r="F38" s="296">
        <f>'VALUATION DETAIL'!AZ13+'VALUATION DETAIL'!BQ13</f>
        <v>225797752</v>
      </c>
      <c r="G38" s="296">
        <f>'VALUATION DETAIL'!BX13</f>
        <v>188582555</v>
      </c>
      <c r="H38" s="296">
        <f t="shared" ca="1" si="2"/>
        <v>564336907</v>
      </c>
    </row>
    <row r="39" spans="2:8">
      <c r="B39" s="289" t="s">
        <v>144</v>
      </c>
      <c r="C39" s="296">
        <f ca="1">'VALUATION DETAIL'!I14</f>
        <v>18230942</v>
      </c>
      <c r="D39" s="296">
        <f ca="1">'VALUATION DETAIL'!N14</f>
        <v>105556698</v>
      </c>
      <c r="E39" s="296">
        <f ca="1">'VALUATION DETAIL'!S14</f>
        <v>27691885</v>
      </c>
      <c r="F39" s="296">
        <f>'VALUATION DETAIL'!AZ14+'VALUATION DETAIL'!BQ14</f>
        <v>342345856</v>
      </c>
      <c r="G39" s="296">
        <f>'VALUATION DETAIL'!BX14</f>
        <v>616426933</v>
      </c>
      <c r="H39" s="296">
        <f t="shared" ca="1" si="2"/>
        <v>1110252314</v>
      </c>
    </row>
    <row r="40" spans="2:8">
      <c r="B40" s="289" t="s">
        <v>145</v>
      </c>
      <c r="C40" s="296">
        <f ca="1">'VALUATION DETAIL'!I15</f>
        <v>15069518</v>
      </c>
      <c r="D40" s="296">
        <f ca="1">'VALUATION DETAIL'!N15</f>
        <v>55123918</v>
      </c>
      <c r="E40" s="296">
        <f ca="1">'VALUATION DETAIL'!S15</f>
        <v>11147026</v>
      </c>
      <c r="F40" s="296">
        <f>'VALUATION DETAIL'!AZ15+'VALUATION DETAIL'!BQ15</f>
        <v>43507419</v>
      </c>
      <c r="G40" s="296">
        <f>'VALUATION DETAIL'!BX15</f>
        <v>49934647</v>
      </c>
      <c r="H40" s="296">
        <f t="shared" ca="1" si="2"/>
        <v>174782528</v>
      </c>
    </row>
    <row r="41" spans="2:8">
      <c r="B41" s="289" t="s">
        <v>146</v>
      </c>
      <c r="C41" s="296">
        <f ca="1">'VALUATION DETAIL'!I16</f>
        <v>19757887</v>
      </c>
      <c r="D41" s="296">
        <f ca="1">'VALUATION DETAIL'!N16</f>
        <v>242152380</v>
      </c>
      <c r="E41" s="296">
        <f ca="1">'VALUATION DETAIL'!S16</f>
        <v>63764239</v>
      </c>
      <c r="F41" s="296">
        <f>'VALUATION DETAIL'!AZ16+'VALUATION DETAIL'!BQ16</f>
        <v>113475996</v>
      </c>
      <c r="G41" s="296">
        <f>'VALUATION DETAIL'!BX16</f>
        <v>191806272</v>
      </c>
      <c r="H41" s="296">
        <f t="shared" ca="1" si="2"/>
        <v>630956774</v>
      </c>
    </row>
    <row r="42" spans="2:8">
      <c r="B42" s="289" t="s">
        <v>147</v>
      </c>
      <c r="C42" s="296">
        <f ca="1">'VALUATION DETAIL'!I17</f>
        <v>34242457</v>
      </c>
      <c r="D42" s="296">
        <f ca="1">'VALUATION DETAIL'!N17</f>
        <v>72080941</v>
      </c>
      <c r="E42" s="296">
        <f ca="1">'VALUATION DETAIL'!S17</f>
        <v>17902963</v>
      </c>
      <c r="F42" s="296">
        <f>'VALUATION DETAIL'!AZ17+'VALUATION DETAIL'!BQ17</f>
        <v>67232510</v>
      </c>
      <c r="G42" s="296">
        <f>'VALUATION DETAIL'!BX17</f>
        <v>103652</v>
      </c>
      <c r="H42" s="296">
        <f t="shared" ca="1" si="2"/>
        <v>191562523</v>
      </c>
    </row>
    <row r="43" spans="2:8">
      <c r="B43" s="289" t="s">
        <v>148</v>
      </c>
      <c r="C43" s="296">
        <f ca="1">'VALUATION DETAIL'!I18</f>
        <v>4984064</v>
      </c>
      <c r="D43" s="296">
        <f ca="1">'VALUATION DETAIL'!N18</f>
        <v>31261414</v>
      </c>
      <c r="E43" s="296">
        <f ca="1">'VALUATION DETAIL'!S18</f>
        <v>8064600</v>
      </c>
      <c r="F43" s="296">
        <f>'VALUATION DETAIL'!AZ18+'VALUATION DETAIL'!BQ18</f>
        <v>16783487</v>
      </c>
      <c r="G43" s="296">
        <f>'VALUATION DETAIL'!BX18</f>
        <v>60534814</v>
      </c>
      <c r="H43" s="296">
        <f t="shared" ca="1" si="2"/>
        <v>121628379</v>
      </c>
    </row>
    <row r="44" spans="2:8">
      <c r="B44" s="289" t="s">
        <v>149</v>
      </c>
      <c r="C44" s="296">
        <f ca="1">'VALUATION DETAIL'!I19</f>
        <v>18969582</v>
      </c>
      <c r="D44" s="296">
        <f ca="1">'VALUATION DETAIL'!N19</f>
        <v>83383587</v>
      </c>
      <c r="E44" s="296">
        <f ca="1">'VALUATION DETAIL'!S19</f>
        <v>17907127</v>
      </c>
      <c r="F44" s="296">
        <f>'VALUATION DETAIL'!AZ19+'VALUATION DETAIL'!BQ19</f>
        <v>103343087</v>
      </c>
      <c r="G44" s="296">
        <f>'VALUATION DETAIL'!BX19</f>
        <v>181724690</v>
      </c>
      <c r="H44" s="296">
        <f t="shared" ca="1" si="2"/>
        <v>405328073</v>
      </c>
    </row>
    <row r="45" spans="2:8">
      <c r="B45" s="289" t="s">
        <v>150</v>
      </c>
      <c r="C45" s="296">
        <f ca="1">'VALUATION DETAIL'!I20</f>
        <v>25454090</v>
      </c>
      <c r="D45" s="296">
        <f ca="1">'VALUATION DETAIL'!N20</f>
        <v>676358132</v>
      </c>
      <c r="E45" s="296">
        <f ca="1">'VALUATION DETAIL'!S20</f>
        <v>298392140</v>
      </c>
      <c r="F45" s="296">
        <f>'VALUATION DETAIL'!AZ20+'VALUATION DETAIL'!BQ20</f>
        <v>241294127</v>
      </c>
      <c r="G45" s="296">
        <f>'VALUATION DETAIL'!BX20</f>
        <v>207589018</v>
      </c>
      <c r="H45" s="296">
        <f t="shared" ca="1" si="2"/>
        <v>1449087507</v>
      </c>
    </row>
    <row r="46" spans="2:8">
      <c r="B46" s="289" t="s">
        <v>151</v>
      </c>
      <c r="C46" s="296">
        <f ca="1">'VALUATION DETAIL'!I21</f>
        <v>13008499</v>
      </c>
      <c r="D46" s="296">
        <f ca="1">'VALUATION DETAIL'!N21</f>
        <v>189771067</v>
      </c>
      <c r="E46" s="296">
        <f ca="1">'VALUATION DETAIL'!S21</f>
        <v>24028009</v>
      </c>
      <c r="F46" s="296">
        <f>'VALUATION DETAIL'!AZ21+'VALUATION DETAIL'!BQ21</f>
        <v>244053977</v>
      </c>
      <c r="G46" s="296">
        <f>'VALUATION DETAIL'!BX21</f>
        <v>214084408</v>
      </c>
      <c r="H46" s="296">
        <f t="shared" ca="1" si="2"/>
        <v>684945960</v>
      </c>
    </row>
    <row r="47" spans="2:8">
      <c r="B47" s="289" t="s">
        <v>152</v>
      </c>
      <c r="C47" s="296">
        <f ca="1">'VALUATION DETAIL'!I22</f>
        <v>13781710</v>
      </c>
      <c r="D47" s="296">
        <f ca="1">'VALUATION DETAIL'!N22</f>
        <v>577252098</v>
      </c>
      <c r="E47" s="296">
        <f ca="1">'VALUATION DETAIL'!S22</f>
        <v>229928408</v>
      </c>
      <c r="F47" s="296">
        <f>'VALUATION DETAIL'!AZ22+'VALUATION DETAIL'!BQ22</f>
        <v>170533447</v>
      </c>
      <c r="G47" s="296">
        <f>'VALUATION DETAIL'!BX22</f>
        <v>210579788</v>
      </c>
      <c r="H47" s="296">
        <f t="shared" ca="1" si="2"/>
        <v>1202075451</v>
      </c>
    </row>
    <row r="48" spans="2:8">
      <c r="B48" s="289" t="s">
        <v>153</v>
      </c>
      <c r="C48" s="296">
        <f ca="1">'VALUATION DETAIL'!I23</f>
        <v>11046584</v>
      </c>
      <c r="D48" s="296">
        <f ca="1">'VALUATION DETAIL'!N23</f>
        <v>12656484</v>
      </c>
      <c r="E48" s="296">
        <f ca="1">'VALUATION DETAIL'!S23</f>
        <v>3650738</v>
      </c>
      <c r="F48" s="296">
        <f>'VALUATION DETAIL'!AZ23+'VALUATION DETAIL'!BQ23</f>
        <v>43939995</v>
      </c>
      <c r="G48" s="296">
        <f>'VALUATION DETAIL'!BX23</f>
        <v>26841078</v>
      </c>
      <c r="H48" s="296">
        <f t="shared" ca="1" si="2"/>
        <v>98134879</v>
      </c>
    </row>
    <row r="49" spans="2:8">
      <c r="B49" s="289" t="s">
        <v>154</v>
      </c>
      <c r="C49" s="296">
        <f ca="1">'VALUATION DETAIL'!I24</f>
        <v>22844753</v>
      </c>
      <c r="D49" s="296">
        <f ca="1">'VALUATION DETAIL'!N24</f>
        <v>290437629</v>
      </c>
      <c r="E49" s="296">
        <f ca="1">'VALUATION DETAIL'!S24</f>
        <v>62544565</v>
      </c>
      <c r="F49" s="296">
        <f>'VALUATION DETAIL'!AZ24+'VALUATION DETAIL'!BQ24</f>
        <v>40161593</v>
      </c>
      <c r="G49" s="296">
        <f>'VALUATION DETAIL'!BX24</f>
        <v>188993593</v>
      </c>
      <c r="H49" s="296">
        <f t="shared" ca="1" si="2"/>
        <v>604982133</v>
      </c>
    </row>
    <row r="50" spans="2:8">
      <c r="B50" s="289" t="s">
        <v>155</v>
      </c>
      <c r="C50" s="296">
        <f ca="1">'VALUATION DETAIL'!I25</f>
        <v>19793974</v>
      </c>
      <c r="D50" s="296">
        <f ca="1">'VALUATION DETAIL'!N25</f>
        <v>59735569</v>
      </c>
      <c r="E50" s="296">
        <f ca="1">'VALUATION DETAIL'!S25</f>
        <v>12484063</v>
      </c>
      <c r="F50" s="296">
        <f>'VALUATION DETAIL'!AZ25+'VALUATION DETAIL'!BQ25</f>
        <v>111214285</v>
      </c>
      <c r="G50" s="296">
        <f>'VALUATION DETAIL'!BX25</f>
        <v>1821817</v>
      </c>
      <c r="H50" s="296">
        <f t="shared" ca="1" si="2"/>
        <v>205049708</v>
      </c>
    </row>
    <row r="51" spans="2:8">
      <c r="B51" s="289" t="s">
        <v>156</v>
      </c>
      <c r="C51" s="296">
        <f ca="1">'VALUATION DETAIL'!I26</f>
        <v>20638241</v>
      </c>
      <c r="D51" s="296">
        <f ca="1">'VALUATION DETAIL'!N26</f>
        <v>284259150</v>
      </c>
      <c r="E51" s="296">
        <f ca="1">'VALUATION DETAIL'!S26</f>
        <v>62012344</v>
      </c>
      <c r="F51" s="296">
        <f>'VALUATION DETAIL'!AZ26+'VALUATION DETAIL'!BQ26</f>
        <v>33836810</v>
      </c>
      <c r="G51" s="296">
        <f>'VALUATION DETAIL'!BX26</f>
        <v>2698744</v>
      </c>
      <c r="H51" s="296">
        <f t="shared" ca="1" si="2"/>
        <v>403445289</v>
      </c>
    </row>
    <row r="52" spans="2:8">
      <c r="B52" s="289" t="s">
        <v>157</v>
      </c>
      <c r="C52" s="296">
        <f ca="1">'VALUATION DETAIL'!I27</f>
        <v>12094288</v>
      </c>
      <c r="D52" s="296">
        <f ca="1">'VALUATION DETAIL'!N27</f>
        <v>105398848</v>
      </c>
      <c r="E52" s="296">
        <f ca="1">'VALUATION DETAIL'!S27</f>
        <v>24915506</v>
      </c>
      <c r="F52" s="296">
        <f>'VALUATION DETAIL'!AZ27+'VALUATION DETAIL'!BQ27</f>
        <v>232440247</v>
      </c>
      <c r="G52" s="296">
        <f>'VALUATION DETAIL'!BX27</f>
        <v>1574508567</v>
      </c>
      <c r="H52" s="296">
        <f t="shared" ca="1" si="2"/>
        <v>1949357456</v>
      </c>
    </row>
    <row r="53" spans="2:8">
      <c r="B53" s="289" t="s">
        <v>158</v>
      </c>
      <c r="C53" s="296">
        <f ca="1">'VALUATION DETAIL'!I28</f>
        <v>7436217</v>
      </c>
      <c r="D53" s="296">
        <f ca="1">'VALUATION DETAIL'!N28</f>
        <v>247472822</v>
      </c>
      <c r="E53" s="296">
        <f ca="1">'VALUATION DETAIL'!S28</f>
        <v>90451027</v>
      </c>
      <c r="F53" s="296">
        <f>'VALUATION DETAIL'!AZ28+'VALUATION DETAIL'!BQ28</f>
        <v>595250015</v>
      </c>
      <c r="G53" s="296">
        <f>'VALUATION DETAIL'!BX28</f>
        <v>1212903078</v>
      </c>
      <c r="H53" s="296">
        <f t="shared" ca="1" si="2"/>
        <v>2153513159</v>
      </c>
    </row>
    <row r="54" spans="2:8">
      <c r="B54" s="289" t="s">
        <v>159</v>
      </c>
      <c r="C54" s="296">
        <f ca="1">'VALUATION DETAIL'!I29</f>
        <v>2761251</v>
      </c>
      <c r="D54" s="296">
        <f ca="1">'VALUATION DETAIL'!N29</f>
        <v>1259331860</v>
      </c>
      <c r="E54" s="296">
        <f ca="1">'VALUATION DETAIL'!S29</f>
        <v>173803510</v>
      </c>
      <c r="F54" s="296">
        <f>'VALUATION DETAIL'!AZ29+'VALUATION DETAIL'!BQ29</f>
        <v>11900374</v>
      </c>
      <c r="G54" s="296">
        <f>'VALUATION DETAIL'!BX29</f>
        <v>1972369</v>
      </c>
      <c r="H54" s="296">
        <f t="shared" ca="1" si="2"/>
        <v>1449769364</v>
      </c>
    </row>
    <row r="55" spans="2:8">
      <c r="B55" s="289" t="s">
        <v>160</v>
      </c>
      <c r="C55" s="296">
        <f ca="1">'VALUATION DETAIL'!I30</f>
        <v>8855317</v>
      </c>
      <c r="D55" s="296">
        <f ca="1">'VALUATION DETAIL'!N30</f>
        <v>111447482</v>
      </c>
      <c r="E55" s="296">
        <f ca="1">'VALUATION DETAIL'!S30</f>
        <v>29352623</v>
      </c>
      <c r="F55" s="296">
        <f>'VALUATION DETAIL'!AZ30+'VALUATION DETAIL'!BQ30</f>
        <v>140247531</v>
      </c>
      <c r="G55" s="296">
        <f>'VALUATION DETAIL'!BX30</f>
        <v>76731020</v>
      </c>
      <c r="H55" s="296">
        <f t="shared" ca="1" si="2"/>
        <v>366633973</v>
      </c>
    </row>
    <row r="56" spans="2:8">
      <c r="B56" s="289" t="s">
        <v>161</v>
      </c>
      <c r="C56" s="296">
        <f ca="1">'VALUATION DETAIL'!I31</f>
        <v>11997984</v>
      </c>
      <c r="D56" s="296">
        <f ca="1">'VALUATION DETAIL'!N31</f>
        <v>52306452</v>
      </c>
      <c r="E56" s="296">
        <f ca="1">'VALUATION DETAIL'!S31</f>
        <v>15277950</v>
      </c>
      <c r="F56" s="296">
        <f>'VALUATION DETAIL'!AZ31+'VALUATION DETAIL'!BQ31</f>
        <v>24160638</v>
      </c>
      <c r="G56" s="296">
        <f>'VALUATION DETAIL'!BX31</f>
        <v>20571505</v>
      </c>
      <c r="H56" s="296">
        <f t="shared" ca="1" si="2"/>
        <v>124314529</v>
      </c>
    </row>
    <row r="57" spans="2:8">
      <c r="B57" s="208" t="s">
        <v>162</v>
      </c>
      <c r="C57" s="342">
        <f ca="1">'VALUATION DETAIL'!I32</f>
        <v>6263328</v>
      </c>
      <c r="D57" s="342">
        <f ca="1">'VALUATION DETAIL'!N32</f>
        <v>43083585</v>
      </c>
      <c r="E57" s="342">
        <f ca="1">'VALUATION DETAIL'!S32</f>
        <v>6424824</v>
      </c>
      <c r="F57" s="342">
        <f>'VALUATION DETAIL'!AZ32+'VALUATION DETAIL'!BQ32</f>
        <v>44517573</v>
      </c>
      <c r="G57" s="342">
        <f>'VALUATION DETAIL'!BX32</f>
        <v>35963889</v>
      </c>
      <c r="H57" s="342">
        <f t="shared" ca="1" si="2"/>
        <v>136253199</v>
      </c>
    </row>
    <row r="58" spans="2:8">
      <c r="B58" s="289" t="s">
        <v>80</v>
      </c>
      <c r="C58" s="290">
        <f t="shared" ref="C58:H58" ca="1" si="3">SUM(C35:C57)</f>
        <v>344458433</v>
      </c>
      <c r="D58" s="290">
        <f t="shared" ca="1" si="3"/>
        <v>5169218429</v>
      </c>
      <c r="E58" s="290">
        <f t="shared" ca="1" si="3"/>
        <v>1416403555</v>
      </c>
      <c r="F58" s="290">
        <f t="shared" ca="1" si="3"/>
        <v>3504257540</v>
      </c>
      <c r="G58" s="290">
        <f t="shared" si="3"/>
        <v>8390761246</v>
      </c>
      <c r="H58" s="290">
        <f t="shared" ca="1" si="3"/>
        <v>18825099203</v>
      </c>
    </row>
    <row r="59" spans="2:8">
      <c r="B59" s="288" t="s">
        <v>378</v>
      </c>
      <c r="C59" s="291">
        <f t="shared" ref="C59:H59" ca="1" si="4">C58/$H$58</f>
        <v>1.8297828302817471E-2</v>
      </c>
      <c r="D59" s="291">
        <f t="shared" ca="1" si="4"/>
        <v>0.27459182941124816</v>
      </c>
      <c r="E59" s="291">
        <f t="shared" ca="1" si="4"/>
        <v>7.5240164193890652E-2</v>
      </c>
      <c r="F59" s="291">
        <f t="shared" ca="1" si="4"/>
        <v>0.1861481579571998</v>
      </c>
      <c r="G59" s="291">
        <f t="shared" ca="1" si="4"/>
        <v>0.44572202013484391</v>
      </c>
      <c r="H59" s="291">
        <f t="shared" ca="1" si="4"/>
        <v>1</v>
      </c>
    </row>
    <row r="61" spans="2:8">
      <c r="B61" s="288" t="s">
        <v>379</v>
      </c>
    </row>
    <row r="62" spans="2:8">
      <c r="H62" s="289" t="s">
        <v>363</v>
      </c>
    </row>
    <row r="63" spans="2:8">
      <c r="B63" s="208"/>
      <c r="C63" s="208" t="s">
        <v>376</v>
      </c>
      <c r="D63" s="208" t="s">
        <v>253</v>
      </c>
      <c r="E63" s="208" t="s">
        <v>255</v>
      </c>
      <c r="F63" s="208" t="s">
        <v>314</v>
      </c>
      <c r="G63" s="208" t="s">
        <v>377</v>
      </c>
      <c r="H63" s="208" t="s">
        <v>326</v>
      </c>
    </row>
    <row r="64" spans="2:8">
      <c r="B64" s="289" t="s">
        <v>140</v>
      </c>
      <c r="C64" s="296">
        <f t="shared" ref="C64:G73" ca="1" si="5">C35-C6</f>
        <v>0</v>
      </c>
      <c r="D64" s="296">
        <f t="shared" ca="1" si="5"/>
        <v>0</v>
      </c>
      <c r="E64" s="296">
        <f t="shared" ca="1" si="5"/>
        <v>0</v>
      </c>
      <c r="F64" s="296">
        <f t="shared" ca="1" si="5"/>
        <v>-740418</v>
      </c>
      <c r="G64" s="296">
        <f t="shared" si="5"/>
        <v>1164860</v>
      </c>
      <c r="H64" s="296">
        <f t="shared" ref="H64:H86" ca="1" si="6">SUM(C64:G64)</f>
        <v>424442</v>
      </c>
    </row>
    <row r="65" spans="2:8">
      <c r="B65" s="289" t="s">
        <v>141</v>
      </c>
      <c r="C65" s="296">
        <f t="shared" ca="1" si="5"/>
        <v>-707253</v>
      </c>
      <c r="D65" s="296">
        <f t="shared" ca="1" si="5"/>
        <v>1799599</v>
      </c>
      <c r="E65" s="296">
        <f t="shared" ca="1" si="5"/>
        <v>-1466000</v>
      </c>
      <c r="F65" s="296">
        <f t="shared" si="5"/>
        <v>-602221</v>
      </c>
      <c r="G65" s="296">
        <f t="shared" si="5"/>
        <v>-12667777</v>
      </c>
      <c r="H65" s="296">
        <f t="shared" ca="1" si="6"/>
        <v>-13643652</v>
      </c>
    </row>
    <row r="66" spans="2:8">
      <c r="B66" s="289" t="s">
        <v>142</v>
      </c>
      <c r="C66" s="296">
        <f t="shared" ca="1" si="5"/>
        <v>470502</v>
      </c>
      <c r="D66" s="296">
        <f t="shared" ca="1" si="5"/>
        <v>-6716344</v>
      </c>
      <c r="E66" s="296">
        <f t="shared" ca="1" si="5"/>
        <v>-678887</v>
      </c>
      <c r="F66" s="296">
        <f t="shared" si="5"/>
        <v>-139808540</v>
      </c>
      <c r="G66" s="296">
        <f t="shared" si="5"/>
        <v>-959146527</v>
      </c>
      <c r="H66" s="296">
        <f t="shared" ca="1" si="6"/>
        <v>-1105879796</v>
      </c>
    </row>
    <row r="67" spans="2:8">
      <c r="B67" s="289" t="s">
        <v>143</v>
      </c>
      <c r="C67" s="296">
        <f t="shared" ca="1" si="5"/>
        <v>-151475</v>
      </c>
      <c r="D67" s="296">
        <f t="shared" ca="1" si="5"/>
        <v>3233831</v>
      </c>
      <c r="E67" s="296">
        <f t="shared" ca="1" si="5"/>
        <v>333903</v>
      </c>
      <c r="F67" s="296">
        <f t="shared" si="5"/>
        <v>-1760675</v>
      </c>
      <c r="G67" s="296">
        <f t="shared" si="5"/>
        <v>-28868252</v>
      </c>
      <c r="H67" s="296">
        <f t="shared" ca="1" si="6"/>
        <v>-27212668</v>
      </c>
    </row>
    <row r="68" spans="2:8">
      <c r="B68" s="289" t="s">
        <v>144</v>
      </c>
      <c r="C68" s="296">
        <f t="shared" ca="1" si="5"/>
        <v>338393</v>
      </c>
      <c r="D68" s="296">
        <f t="shared" ca="1" si="5"/>
        <v>1684517</v>
      </c>
      <c r="E68" s="296">
        <f t="shared" ca="1" si="5"/>
        <v>-734923</v>
      </c>
      <c r="F68" s="296">
        <f t="shared" si="5"/>
        <v>13939170</v>
      </c>
      <c r="G68" s="296">
        <f t="shared" si="5"/>
        <v>-426872114</v>
      </c>
      <c r="H68" s="296">
        <f t="shared" ca="1" si="6"/>
        <v>-411644957</v>
      </c>
    </row>
    <row r="69" spans="2:8">
      <c r="B69" s="289" t="s">
        <v>145</v>
      </c>
      <c r="C69" s="296">
        <f t="shared" ca="1" si="5"/>
        <v>1444785</v>
      </c>
      <c r="D69" s="296">
        <f t="shared" ca="1" si="5"/>
        <v>-979894</v>
      </c>
      <c r="E69" s="296">
        <f t="shared" ca="1" si="5"/>
        <v>-540297</v>
      </c>
      <c r="F69" s="296">
        <f t="shared" si="5"/>
        <v>1844104</v>
      </c>
      <c r="G69" s="296">
        <f t="shared" si="5"/>
        <v>-14796679</v>
      </c>
      <c r="H69" s="296">
        <f t="shared" ca="1" si="6"/>
        <v>-13027981</v>
      </c>
    </row>
    <row r="70" spans="2:8">
      <c r="B70" s="289" t="s">
        <v>146</v>
      </c>
      <c r="C70" s="296">
        <f t="shared" ca="1" si="5"/>
        <v>-858821</v>
      </c>
      <c r="D70" s="296">
        <f t="shared" ca="1" si="5"/>
        <v>5195503</v>
      </c>
      <c r="E70" s="296">
        <f t="shared" ca="1" si="5"/>
        <v>4187400</v>
      </c>
      <c r="F70" s="296">
        <f t="shared" si="5"/>
        <v>-8795496</v>
      </c>
      <c r="G70" s="296">
        <f t="shared" si="5"/>
        <v>-41614568</v>
      </c>
      <c r="H70" s="296">
        <f t="shared" ca="1" si="6"/>
        <v>-41885982</v>
      </c>
    </row>
    <row r="71" spans="2:8">
      <c r="B71" s="289" t="s">
        <v>147</v>
      </c>
      <c r="C71" s="296">
        <f t="shared" ca="1" si="5"/>
        <v>-2160226</v>
      </c>
      <c r="D71" s="296">
        <f t="shared" ca="1" si="5"/>
        <v>2581561</v>
      </c>
      <c r="E71" s="296">
        <f t="shared" ca="1" si="5"/>
        <v>-536363</v>
      </c>
      <c r="F71" s="296">
        <f t="shared" si="5"/>
        <v>-3830426</v>
      </c>
      <c r="G71" s="296">
        <f t="shared" si="5"/>
        <v>-162495</v>
      </c>
      <c r="H71" s="296">
        <f t="shared" ca="1" si="6"/>
        <v>-4107949</v>
      </c>
    </row>
    <row r="72" spans="2:8">
      <c r="B72" s="289" t="s">
        <v>148</v>
      </c>
      <c r="C72" s="296">
        <f t="shared" ca="1" si="5"/>
        <v>-162084</v>
      </c>
      <c r="D72" s="296">
        <f t="shared" ca="1" si="5"/>
        <v>1318817</v>
      </c>
      <c r="E72" s="296">
        <f t="shared" ca="1" si="5"/>
        <v>6209</v>
      </c>
      <c r="F72" s="296">
        <f t="shared" si="5"/>
        <v>-498682</v>
      </c>
      <c r="G72" s="296">
        <f t="shared" si="5"/>
        <v>-18427885</v>
      </c>
      <c r="H72" s="296">
        <f t="shared" ca="1" si="6"/>
        <v>-17763625</v>
      </c>
    </row>
    <row r="73" spans="2:8">
      <c r="B73" s="289" t="s">
        <v>149</v>
      </c>
      <c r="C73" s="296">
        <f t="shared" ca="1" si="5"/>
        <v>804304</v>
      </c>
      <c r="D73" s="296">
        <f t="shared" ca="1" si="5"/>
        <v>3872181</v>
      </c>
      <c r="E73" s="296">
        <f t="shared" ca="1" si="5"/>
        <v>-82571</v>
      </c>
      <c r="F73" s="296">
        <f t="shared" si="5"/>
        <v>-17065355</v>
      </c>
      <c r="G73" s="296">
        <f t="shared" si="5"/>
        <v>-97011672</v>
      </c>
      <c r="H73" s="296">
        <f t="shared" ca="1" si="6"/>
        <v>-109483113</v>
      </c>
    </row>
    <row r="74" spans="2:8">
      <c r="B74" s="289" t="s">
        <v>150</v>
      </c>
      <c r="C74" s="296">
        <f t="shared" ref="C74:G83" ca="1" si="7">C45-C16</f>
        <v>568199</v>
      </c>
      <c r="D74" s="296">
        <f t="shared" ca="1" si="7"/>
        <v>35931860</v>
      </c>
      <c r="E74" s="296">
        <f t="shared" ca="1" si="7"/>
        <v>22385930</v>
      </c>
      <c r="F74" s="296">
        <f t="shared" si="7"/>
        <v>6669828</v>
      </c>
      <c r="G74" s="296">
        <f t="shared" si="7"/>
        <v>-8256154</v>
      </c>
      <c r="H74" s="296">
        <f t="shared" ca="1" si="6"/>
        <v>57299663</v>
      </c>
    </row>
    <row r="75" spans="2:8">
      <c r="B75" s="289" t="s">
        <v>151</v>
      </c>
      <c r="C75" s="296">
        <f t="shared" ca="1" si="7"/>
        <v>-474213</v>
      </c>
      <c r="D75" s="296">
        <f t="shared" ca="1" si="7"/>
        <v>17135458</v>
      </c>
      <c r="E75" s="296">
        <f t="shared" ca="1" si="7"/>
        <v>1771079</v>
      </c>
      <c r="F75" s="296">
        <f t="shared" si="7"/>
        <v>-7775237</v>
      </c>
      <c r="G75" s="296">
        <f t="shared" si="7"/>
        <v>-19734352</v>
      </c>
      <c r="H75" s="296">
        <f t="shared" ca="1" si="6"/>
        <v>-9077265</v>
      </c>
    </row>
    <row r="76" spans="2:8">
      <c r="B76" s="289" t="s">
        <v>152</v>
      </c>
      <c r="C76" s="296">
        <f t="shared" ca="1" si="7"/>
        <v>279537.46999999881</v>
      </c>
      <c r="D76" s="296">
        <f t="shared" ca="1" si="7"/>
        <v>34333418.529999971</v>
      </c>
      <c r="E76" s="296">
        <f t="shared" ca="1" si="7"/>
        <v>3659411</v>
      </c>
      <c r="F76" s="296">
        <f t="shared" si="7"/>
        <v>5537419</v>
      </c>
      <c r="G76" s="296">
        <f t="shared" si="7"/>
        <v>-28517186</v>
      </c>
      <c r="H76" s="296">
        <f t="shared" ca="1" si="6"/>
        <v>15292599.99999997</v>
      </c>
    </row>
    <row r="77" spans="2:8">
      <c r="B77" s="289" t="s">
        <v>153</v>
      </c>
      <c r="C77" s="296">
        <f t="shared" ca="1" si="7"/>
        <v>449174</v>
      </c>
      <c r="D77" s="296">
        <f t="shared" ca="1" si="7"/>
        <v>331178</v>
      </c>
      <c r="E77" s="296">
        <f t="shared" ca="1" si="7"/>
        <v>39608</v>
      </c>
      <c r="F77" s="296">
        <f t="shared" si="7"/>
        <v>-1161684</v>
      </c>
      <c r="G77" s="296">
        <f t="shared" si="7"/>
        <v>-7894945</v>
      </c>
      <c r="H77" s="296">
        <f t="shared" ca="1" si="6"/>
        <v>-8236669</v>
      </c>
    </row>
    <row r="78" spans="2:8">
      <c r="B78" s="289" t="s">
        <v>154</v>
      </c>
      <c r="C78" s="296">
        <f t="shared" ca="1" si="7"/>
        <v>-708319</v>
      </c>
      <c r="D78" s="296">
        <f t="shared" ca="1" si="7"/>
        <v>10623067</v>
      </c>
      <c r="E78" s="296">
        <f t="shared" ca="1" si="7"/>
        <v>1330591</v>
      </c>
      <c r="F78" s="296">
        <f t="shared" si="7"/>
        <v>-1365076</v>
      </c>
      <c r="G78" s="296">
        <f t="shared" si="7"/>
        <v>-45018407</v>
      </c>
      <c r="H78" s="296">
        <f t="shared" ca="1" si="6"/>
        <v>-35138144</v>
      </c>
    </row>
    <row r="79" spans="2:8">
      <c r="B79" s="289" t="s">
        <v>155</v>
      </c>
      <c r="C79" s="296">
        <f t="shared" ca="1" si="7"/>
        <v>-601507</v>
      </c>
      <c r="D79" s="296">
        <f t="shared" ca="1" si="7"/>
        <v>3513488</v>
      </c>
      <c r="E79" s="296">
        <f t="shared" ca="1" si="7"/>
        <v>181125</v>
      </c>
      <c r="F79" s="296">
        <f t="shared" si="7"/>
        <v>-226201</v>
      </c>
      <c r="G79" s="296">
        <f t="shared" si="7"/>
        <v>-263765</v>
      </c>
      <c r="H79" s="296">
        <f t="shared" ca="1" si="6"/>
        <v>2603140</v>
      </c>
    </row>
    <row r="80" spans="2:8">
      <c r="B80" s="289" t="s">
        <v>156</v>
      </c>
      <c r="C80" s="296">
        <f t="shared" ca="1" si="7"/>
        <v>-192468</v>
      </c>
      <c r="D80" s="296">
        <f t="shared" ca="1" si="7"/>
        <v>7794980</v>
      </c>
      <c r="E80" s="296">
        <f t="shared" ca="1" si="7"/>
        <v>1263861</v>
      </c>
      <c r="F80" s="296">
        <f t="shared" si="7"/>
        <v>-5410982</v>
      </c>
      <c r="G80" s="296">
        <f t="shared" si="7"/>
        <v>-1759510</v>
      </c>
      <c r="H80" s="296">
        <f t="shared" ca="1" si="6"/>
        <v>1695881</v>
      </c>
    </row>
    <row r="81" spans="2:8">
      <c r="B81" s="289" t="s">
        <v>157</v>
      </c>
      <c r="C81" s="296">
        <f t="shared" ca="1" si="7"/>
        <v>52168</v>
      </c>
      <c r="D81" s="296">
        <f t="shared" ca="1" si="7"/>
        <v>2946993</v>
      </c>
      <c r="E81" s="296">
        <f t="shared" ca="1" si="7"/>
        <v>-2359010</v>
      </c>
      <c r="F81" s="296">
        <f t="shared" si="7"/>
        <v>-23196066</v>
      </c>
      <c r="G81" s="296">
        <f t="shared" si="7"/>
        <v>-295466962</v>
      </c>
      <c r="H81" s="296">
        <f t="shared" ca="1" si="6"/>
        <v>-318022877</v>
      </c>
    </row>
    <row r="82" spans="2:8">
      <c r="B82" s="289" t="s">
        <v>158</v>
      </c>
      <c r="C82" s="296">
        <f t="shared" ca="1" si="7"/>
        <v>301034</v>
      </c>
      <c r="D82" s="296">
        <f t="shared" ca="1" si="7"/>
        <v>11317412</v>
      </c>
      <c r="E82" s="296">
        <f t="shared" ca="1" si="7"/>
        <v>-1123714</v>
      </c>
      <c r="F82" s="296">
        <f t="shared" si="7"/>
        <v>-1582251</v>
      </c>
      <c r="G82" s="296">
        <f t="shared" si="7"/>
        <v>-153468966</v>
      </c>
      <c r="H82" s="296">
        <f t="shared" ca="1" si="6"/>
        <v>-144556485</v>
      </c>
    </row>
    <row r="83" spans="2:8">
      <c r="B83" s="289" t="s">
        <v>159</v>
      </c>
      <c r="C83" s="296">
        <f t="shared" ca="1" si="7"/>
        <v>27595</v>
      </c>
      <c r="D83" s="296">
        <f t="shared" ca="1" si="7"/>
        <v>82988248</v>
      </c>
      <c r="E83" s="296">
        <f t="shared" ca="1" si="7"/>
        <v>15671856</v>
      </c>
      <c r="F83" s="296">
        <f t="shared" si="7"/>
        <v>-361572</v>
      </c>
      <c r="G83" s="296">
        <f t="shared" si="7"/>
        <v>4071</v>
      </c>
      <c r="H83" s="296">
        <f t="shared" ca="1" si="6"/>
        <v>98330198</v>
      </c>
    </row>
    <row r="84" spans="2:8">
      <c r="B84" s="289" t="s">
        <v>160</v>
      </c>
      <c r="C84" s="296">
        <f t="shared" ref="C84:G86" ca="1" si="8">C55-C26</f>
        <v>24085</v>
      </c>
      <c r="D84" s="296">
        <f t="shared" ca="1" si="8"/>
        <v>-156684</v>
      </c>
      <c r="E84" s="296">
        <f t="shared" ca="1" si="8"/>
        <v>-647839</v>
      </c>
      <c r="F84" s="296">
        <f t="shared" si="8"/>
        <v>-13007547</v>
      </c>
      <c r="G84" s="296">
        <f t="shared" si="8"/>
        <v>-18587504</v>
      </c>
      <c r="H84" s="296">
        <f t="shared" ca="1" si="6"/>
        <v>-32375489</v>
      </c>
    </row>
    <row r="85" spans="2:8">
      <c r="B85" s="289" t="s">
        <v>161</v>
      </c>
      <c r="C85" s="296">
        <f t="shared" ca="1" si="8"/>
        <v>-394207</v>
      </c>
      <c r="D85" s="296">
        <f t="shared" ca="1" si="8"/>
        <v>2071216</v>
      </c>
      <c r="E85" s="296">
        <f t="shared" ca="1" si="8"/>
        <v>294783</v>
      </c>
      <c r="F85" s="296">
        <f t="shared" si="8"/>
        <v>-264004</v>
      </c>
      <c r="G85" s="296">
        <f t="shared" si="8"/>
        <v>-7969430</v>
      </c>
      <c r="H85" s="296">
        <f t="shared" ca="1" si="6"/>
        <v>-6261642</v>
      </c>
    </row>
    <row r="86" spans="2:8">
      <c r="B86" s="208" t="s">
        <v>162</v>
      </c>
      <c r="C86" s="342">
        <f t="shared" ca="1" si="8"/>
        <v>344184</v>
      </c>
      <c r="D86" s="342">
        <f t="shared" ca="1" si="8"/>
        <v>1708838</v>
      </c>
      <c r="E86" s="342">
        <f t="shared" ca="1" si="8"/>
        <v>437746</v>
      </c>
      <c r="F86" s="342">
        <f t="shared" si="8"/>
        <v>-4083311</v>
      </c>
      <c r="G86" s="342">
        <f t="shared" si="8"/>
        <v>778566</v>
      </c>
      <c r="H86" s="342">
        <f t="shared" ca="1" si="6"/>
        <v>-813977</v>
      </c>
    </row>
    <row r="87" spans="2:8">
      <c r="B87" s="288" t="s">
        <v>80</v>
      </c>
      <c r="C87" s="292">
        <f t="shared" ref="C87:H87" ca="1" si="9">SUM(C64:C86)</f>
        <v>-1306612.5300000012</v>
      </c>
      <c r="D87" s="292">
        <f t="shared" ca="1" si="9"/>
        <v>222529243.52999997</v>
      </c>
      <c r="E87" s="292">
        <f t="shared" ca="1" si="9"/>
        <v>43393898</v>
      </c>
      <c r="F87" s="292">
        <f t="shared" ca="1" si="9"/>
        <v>-203545223</v>
      </c>
      <c r="G87" s="292">
        <f t="shared" si="9"/>
        <v>-2184557653</v>
      </c>
      <c r="H87" s="292">
        <f t="shared" ca="1" si="9"/>
        <v>-2123486347</v>
      </c>
    </row>
    <row r="89" spans="2:8">
      <c r="B89" s="288" t="s">
        <v>380</v>
      </c>
    </row>
    <row r="90" spans="2:8">
      <c r="H90" s="289" t="s">
        <v>363</v>
      </c>
    </row>
    <row r="91" spans="2:8">
      <c r="B91" s="208"/>
      <c r="C91" s="208" t="s">
        <v>376</v>
      </c>
      <c r="D91" s="208" t="s">
        <v>253</v>
      </c>
      <c r="E91" s="208" t="s">
        <v>255</v>
      </c>
      <c r="F91" s="208" t="s">
        <v>314</v>
      </c>
      <c r="G91" s="208" t="s">
        <v>377</v>
      </c>
      <c r="H91" s="208" t="s">
        <v>326</v>
      </c>
    </row>
    <row r="92" spans="2:8">
      <c r="B92" s="289" t="s">
        <v>140</v>
      </c>
      <c r="C92" s="293">
        <f t="shared" ref="C92:H101" ca="1" si="10">C35/C6-1</f>
        <v>0</v>
      </c>
      <c r="D92" s="293">
        <f t="shared" ca="1" si="10"/>
        <v>0</v>
      </c>
      <c r="E92" s="293">
        <f t="shared" ca="1" si="10"/>
        <v>0</v>
      </c>
      <c r="F92" s="293">
        <f t="shared" ca="1" si="10"/>
        <v>-1.0021672354747824E-2</v>
      </c>
      <c r="G92" s="293">
        <f t="shared" si="10"/>
        <v>0.2252260700442521</v>
      </c>
      <c r="H92" s="293">
        <f t="shared" ca="1" si="10"/>
        <v>1.0248978915514684E-3</v>
      </c>
    </row>
    <row r="93" spans="2:8">
      <c r="B93" s="289" t="s">
        <v>141</v>
      </c>
      <c r="C93" s="293">
        <f t="shared" ca="1" si="10"/>
        <v>-4.4270634300197398E-2</v>
      </c>
      <c r="D93" s="293">
        <f t="shared" ca="1" si="10"/>
        <v>2.9816556170605635E-2</v>
      </c>
      <c r="E93" s="293">
        <f t="shared" ca="1" si="10"/>
        <v>-9.2360786432565845E-2</v>
      </c>
      <c r="F93" s="293">
        <f t="shared" si="10"/>
        <v>-1.7407596332669306E-2</v>
      </c>
      <c r="G93" s="293">
        <f t="shared" si="10"/>
        <v>-0.14337355933378926</v>
      </c>
      <c r="H93" s="293">
        <f t="shared" ca="1" si="10"/>
        <v>-6.3413352887428998E-2</v>
      </c>
    </row>
    <row r="94" spans="2:8">
      <c r="B94" s="289" t="s">
        <v>142</v>
      </c>
      <c r="C94" s="293">
        <f t="shared" ca="1" si="10"/>
        <v>3.2954192466374543E-2</v>
      </c>
      <c r="D94" s="293">
        <f t="shared" ca="1" si="10"/>
        <v>-2.4710386185968103E-2</v>
      </c>
      <c r="E94" s="293">
        <f t="shared" ca="1" si="10"/>
        <v>-6.2850216253228508E-3</v>
      </c>
      <c r="F94" s="293">
        <f t="shared" si="10"/>
        <v>-0.20235858698185438</v>
      </c>
      <c r="G94" s="293">
        <f t="shared" si="10"/>
        <v>-0.22817746158567376</v>
      </c>
      <c r="H94" s="293">
        <f t="shared" ca="1" si="10"/>
        <v>-0.20911018251774416</v>
      </c>
    </row>
    <row r="95" spans="2:8">
      <c r="B95" s="289" t="s">
        <v>143</v>
      </c>
      <c r="C95" s="293">
        <f t="shared" ca="1" si="10"/>
        <v>-9.9165835129196855E-3</v>
      </c>
      <c r="D95" s="293">
        <f t="shared" ca="1" si="10"/>
        <v>3.2293175120860607E-2</v>
      </c>
      <c r="E95" s="293">
        <f t="shared" ca="1" si="10"/>
        <v>1.0727580786487501E-2</v>
      </c>
      <c r="F95" s="293">
        <f t="shared" si="10"/>
        <v>-7.7372436750057227E-3</v>
      </c>
      <c r="G95" s="293">
        <f t="shared" si="10"/>
        <v>-0.13275762181926509</v>
      </c>
      <c r="H95" s="293">
        <f t="shared" ca="1" si="10"/>
        <v>-4.6002345619130858E-2</v>
      </c>
    </row>
    <row r="96" spans="2:8">
      <c r="B96" s="289" t="s">
        <v>144</v>
      </c>
      <c r="C96" s="293">
        <f t="shared" ca="1" si="10"/>
        <v>1.8912509335589966E-2</v>
      </c>
      <c r="D96" s="293">
        <f t="shared" ca="1" si="10"/>
        <v>1.6217210265374149E-2</v>
      </c>
      <c r="E96" s="293">
        <f t="shared" ca="1" si="10"/>
        <v>-2.5853166489885226E-2</v>
      </c>
      <c r="F96" s="293">
        <f t="shared" si="10"/>
        <v>4.2444842307504116E-2</v>
      </c>
      <c r="G96" s="293">
        <f t="shared" si="10"/>
        <v>-0.40915604708685216</v>
      </c>
      <c r="H96" s="293">
        <f t="shared" ca="1" si="10"/>
        <v>-0.27048143448573148</v>
      </c>
    </row>
    <row r="97" spans="2:8">
      <c r="B97" s="289" t="s">
        <v>145</v>
      </c>
      <c r="C97" s="293">
        <f t="shared" ca="1" si="10"/>
        <v>0.10604134407624732</v>
      </c>
      <c r="D97" s="293">
        <f t="shared" ca="1" si="10"/>
        <v>-1.7465729423162935E-2</v>
      </c>
      <c r="E97" s="293">
        <f t="shared" ca="1" si="10"/>
        <v>-4.6229320435483778E-2</v>
      </c>
      <c r="F97" s="293">
        <f t="shared" si="10"/>
        <v>4.4262056439819952E-2</v>
      </c>
      <c r="G97" s="293">
        <f t="shared" si="10"/>
        <v>-0.22858606356990119</v>
      </c>
      <c r="H97" s="293">
        <f t="shared" ca="1" si="10"/>
        <v>-6.9367689110517272E-2</v>
      </c>
    </row>
    <row r="98" spans="2:8">
      <c r="B98" s="289" t="s">
        <v>146</v>
      </c>
      <c r="C98" s="293">
        <f t="shared" ca="1" si="10"/>
        <v>-4.1656553509900829E-2</v>
      </c>
      <c r="D98" s="293">
        <f t="shared" ca="1" si="10"/>
        <v>2.1925943090480571E-2</v>
      </c>
      <c r="E98" s="293">
        <f t="shared" ca="1" si="10"/>
        <v>7.0285702804742556E-2</v>
      </c>
      <c r="F98" s="293">
        <f t="shared" si="10"/>
        <v>-7.1934151257432966E-2</v>
      </c>
      <c r="G98" s="293">
        <f t="shared" si="10"/>
        <v>-0.17828128799467946</v>
      </c>
      <c r="H98" s="293">
        <f t="shared" ca="1" si="10"/>
        <v>-6.2252259724112968E-2</v>
      </c>
    </row>
    <row r="99" spans="2:8">
      <c r="B99" s="289" t="s">
        <v>147</v>
      </c>
      <c r="C99" s="293">
        <f t="shared" ca="1" si="10"/>
        <v>-5.9342494068363005E-2</v>
      </c>
      <c r="D99" s="293">
        <f t="shared" ca="1" si="10"/>
        <v>3.7145093956233888E-2</v>
      </c>
      <c r="E99" s="293">
        <f t="shared" ca="1" si="10"/>
        <v>-2.9087993780249843E-2</v>
      </c>
      <c r="F99" s="293">
        <f t="shared" si="10"/>
        <v>-5.3901882128821743E-2</v>
      </c>
      <c r="G99" s="293">
        <f t="shared" si="10"/>
        <v>-0.61054605161809072</v>
      </c>
      <c r="H99" s="293">
        <f t="shared" ca="1" si="10"/>
        <v>-2.099422032364695E-2</v>
      </c>
    </row>
    <row r="100" spans="2:8">
      <c r="B100" s="289" t="s">
        <v>148</v>
      </c>
      <c r="C100" s="293">
        <f t="shared" ca="1" si="10"/>
        <v>-3.1496179278170833E-2</v>
      </c>
      <c r="D100" s="293">
        <f t="shared" ca="1" si="10"/>
        <v>4.4044843538454614E-2</v>
      </c>
      <c r="E100" s="293">
        <f t="shared" ca="1" si="10"/>
        <v>7.7050120799548871E-4</v>
      </c>
      <c r="F100" s="293">
        <f t="shared" si="10"/>
        <v>-2.8855290096977959E-2</v>
      </c>
      <c r="G100" s="293">
        <f t="shared" si="10"/>
        <v>-0.23337455828352571</v>
      </c>
      <c r="H100" s="293">
        <f t="shared" ca="1" si="10"/>
        <v>-0.12743647045923812</v>
      </c>
    </row>
    <row r="101" spans="2:8">
      <c r="B101" s="289" t="s">
        <v>149</v>
      </c>
      <c r="C101" s="293">
        <f t="shared" ca="1" si="10"/>
        <v>4.4276999228968661E-2</v>
      </c>
      <c r="D101" s="293">
        <f t="shared" ca="1" si="10"/>
        <v>4.8699692217742951E-2</v>
      </c>
      <c r="E101" s="293">
        <f t="shared" ca="1" si="10"/>
        <v>-4.5899047332534915E-3</v>
      </c>
      <c r="F101" s="293">
        <f t="shared" si="10"/>
        <v>-0.14172889140115275</v>
      </c>
      <c r="G101" s="293">
        <f t="shared" si="10"/>
        <v>-0.34804096352523972</v>
      </c>
      <c r="H101" s="293">
        <f t="shared" ca="1" si="10"/>
        <v>-0.21266653867928964</v>
      </c>
    </row>
    <row r="102" spans="2:8">
      <c r="B102" s="289" t="s">
        <v>150</v>
      </c>
      <c r="C102" s="293">
        <f t="shared" ref="C102:H111" ca="1" si="11">C45/C16-1</f>
        <v>2.2832174262918725E-2</v>
      </c>
      <c r="D102" s="293">
        <f t="shared" ca="1" si="11"/>
        <v>5.6106161740972382E-2</v>
      </c>
      <c r="E102" s="293">
        <f t="shared" ca="1" si="11"/>
        <v>8.1106617130100034E-2</v>
      </c>
      <c r="F102" s="293">
        <f t="shared" si="11"/>
        <v>2.8427694950726279E-2</v>
      </c>
      <c r="G102" s="293">
        <f t="shared" si="11"/>
        <v>-3.8250352896473383E-2</v>
      </c>
      <c r="H102" s="293">
        <f t="shared" ca="1" si="11"/>
        <v>4.1169825736744992E-2</v>
      </c>
    </row>
    <row r="103" spans="2:8">
      <c r="B103" s="289" t="s">
        <v>151</v>
      </c>
      <c r="C103" s="293">
        <f t="shared" ca="1" si="11"/>
        <v>-3.5171929801660062E-2</v>
      </c>
      <c r="D103" s="293">
        <f t="shared" ca="1" si="11"/>
        <v>9.9257957841131228E-2</v>
      </c>
      <c r="E103" s="293">
        <f t="shared" ca="1" si="11"/>
        <v>7.95742719233965E-2</v>
      </c>
      <c r="F103" s="293">
        <f t="shared" si="11"/>
        <v>-3.0875039779935887E-2</v>
      </c>
      <c r="G103" s="293">
        <f t="shared" si="11"/>
        <v>-8.4400208092798024E-2</v>
      </c>
      <c r="H103" s="293">
        <f t="shared" ca="1" si="11"/>
        <v>-1.3079194864120014E-2</v>
      </c>
    </row>
    <row r="104" spans="2:8">
      <c r="B104" s="289" t="s">
        <v>152</v>
      </c>
      <c r="C104" s="293">
        <f t="shared" ca="1" si="11"/>
        <v>2.0703147540064748E-2</v>
      </c>
      <c r="D104" s="293">
        <f t="shared" ca="1" si="11"/>
        <v>6.323860244321744E-2</v>
      </c>
      <c r="E104" s="293">
        <f t="shared" ca="1" si="11"/>
        <v>1.6172834318967766E-2</v>
      </c>
      <c r="F104" s="293">
        <f t="shared" si="11"/>
        <v>3.3560923054462899E-2</v>
      </c>
      <c r="G104" s="293">
        <f t="shared" si="11"/>
        <v>-0.11927037604415691</v>
      </c>
      <c r="H104" s="293">
        <f t="shared" ca="1" si="11"/>
        <v>1.2885760850954497E-2</v>
      </c>
    </row>
    <row r="105" spans="2:8">
      <c r="B105" s="289" t="s">
        <v>153</v>
      </c>
      <c r="C105" s="293">
        <f t="shared" ca="1" si="11"/>
        <v>4.2385262059314588E-2</v>
      </c>
      <c r="D105" s="293">
        <f t="shared" ca="1" si="11"/>
        <v>2.6869758852234638E-2</v>
      </c>
      <c r="E105" s="293">
        <f t="shared" ca="1" si="11"/>
        <v>1.0968311858061019E-2</v>
      </c>
      <c r="F105" s="293">
        <f t="shared" si="11"/>
        <v>-2.5757001197228124E-2</v>
      </c>
      <c r="G105" s="293">
        <f t="shared" si="11"/>
        <v>-0.22728407912442938</v>
      </c>
      <c r="H105" s="293">
        <f t="shared" ca="1" si="11"/>
        <v>-7.7433008683863491E-2</v>
      </c>
    </row>
    <row r="106" spans="2:8">
      <c r="B106" s="289" t="s">
        <v>154</v>
      </c>
      <c r="C106" s="293">
        <f t="shared" ca="1" si="11"/>
        <v>-3.0073316975382181E-2</v>
      </c>
      <c r="D106" s="293">
        <f t="shared" ca="1" si="11"/>
        <v>3.7964668186211137E-2</v>
      </c>
      <c r="E106" s="293">
        <f t="shared" ca="1" si="11"/>
        <v>2.1736719788850722E-2</v>
      </c>
      <c r="F106" s="293">
        <f t="shared" si="11"/>
        <v>-3.2872272996420704E-2</v>
      </c>
      <c r="G106" s="293">
        <f t="shared" si="11"/>
        <v>-0.19237648923986805</v>
      </c>
      <c r="H106" s="293">
        <f t="shared" ca="1" si="11"/>
        <v>-5.4893033797771773E-2</v>
      </c>
    </row>
    <row r="107" spans="2:8">
      <c r="B107" s="289" t="s">
        <v>155</v>
      </c>
      <c r="C107" s="293">
        <f t="shared" ca="1" si="11"/>
        <v>-2.949217034891205E-2</v>
      </c>
      <c r="D107" s="293">
        <f t="shared" ca="1" si="11"/>
        <v>6.2493026538807728E-2</v>
      </c>
      <c r="E107" s="293">
        <f t="shared" ca="1" si="11"/>
        <v>1.4722093210581155E-2</v>
      </c>
      <c r="F107" s="293">
        <f t="shared" si="11"/>
        <v>-2.0297919375549256E-3</v>
      </c>
      <c r="G107" s="293">
        <f t="shared" si="11"/>
        <v>-0.12647069259324251</v>
      </c>
      <c r="H107" s="293">
        <f t="shared" ca="1" si="11"/>
        <v>1.2858405186696009E-2</v>
      </c>
    </row>
    <row r="108" spans="2:8">
      <c r="B108" s="289" t="s">
        <v>156</v>
      </c>
      <c r="C108" s="293">
        <f t="shared" ca="1" si="11"/>
        <v>-9.2396278974470336E-3</v>
      </c>
      <c r="D108" s="293">
        <f t="shared" ca="1" si="11"/>
        <v>2.8195263060670772E-2</v>
      </c>
      <c r="E108" s="293">
        <f t="shared" ca="1" si="11"/>
        <v>2.0804815817376143E-2</v>
      </c>
      <c r="F108" s="293">
        <f t="shared" si="11"/>
        <v>-0.13786716969963564</v>
      </c>
      <c r="G108" s="293">
        <f t="shared" si="11"/>
        <v>-0.39466347139485547</v>
      </c>
      <c r="H108" s="293">
        <f t="shared" ca="1" si="11"/>
        <v>4.2212408188539996E-3</v>
      </c>
    </row>
    <row r="109" spans="2:8">
      <c r="B109" s="289" t="s">
        <v>157</v>
      </c>
      <c r="C109" s="293">
        <f t="shared" ca="1" si="11"/>
        <v>4.3321275655781033E-3</v>
      </c>
      <c r="D109" s="293">
        <f t="shared" ca="1" si="11"/>
        <v>2.8764662191816726E-2</v>
      </c>
      <c r="E109" s="293">
        <f t="shared" ca="1" si="11"/>
        <v>-8.6491360653292659E-2</v>
      </c>
      <c r="F109" s="293">
        <f t="shared" si="11"/>
        <v>-9.0738540733060868E-2</v>
      </c>
      <c r="G109" s="293">
        <f t="shared" si="11"/>
        <v>-0.15800579067363829</v>
      </c>
      <c r="H109" s="293">
        <f t="shared" ca="1" si="11"/>
        <v>-0.14026004917279133</v>
      </c>
    </row>
    <row r="110" spans="2:8">
      <c r="B110" s="289" t="s">
        <v>158</v>
      </c>
      <c r="C110" s="293">
        <f t="shared" ca="1" si="11"/>
        <v>4.2190088186946362E-2</v>
      </c>
      <c r="D110" s="293">
        <f t="shared" ca="1" si="11"/>
        <v>4.7923577105432491E-2</v>
      </c>
      <c r="E110" s="293">
        <f t="shared" ca="1" si="11"/>
        <v>-1.2271003856838658E-2</v>
      </c>
      <c r="F110" s="293">
        <f t="shared" si="11"/>
        <v>-2.6510815351930006E-3</v>
      </c>
      <c r="G110" s="293">
        <f t="shared" si="11"/>
        <v>-0.11231857873110873</v>
      </c>
      <c r="H110" s="293">
        <f t="shared" ca="1" si="11"/>
        <v>-6.29034395791358E-2</v>
      </c>
    </row>
    <row r="111" spans="2:8">
      <c r="B111" s="289" t="s">
        <v>159</v>
      </c>
      <c r="C111" s="293">
        <f t="shared" ca="1" si="11"/>
        <v>1.0094540059173429E-2</v>
      </c>
      <c r="D111" s="293">
        <f t="shared" ca="1" si="11"/>
        <v>7.0547624991055713E-2</v>
      </c>
      <c r="E111" s="293">
        <f t="shared" ca="1" si="11"/>
        <v>9.9106381319454151E-2</v>
      </c>
      <c r="F111" s="293">
        <f t="shared" si="11"/>
        <v>-2.9487326073691755E-2</v>
      </c>
      <c r="G111" s="293">
        <f t="shared" si="11"/>
        <v>2.0682843756383296E-3</v>
      </c>
      <c r="H111" s="293">
        <f t="shared" ca="1" si="11"/>
        <v>7.2759618393359426E-2</v>
      </c>
    </row>
    <row r="112" spans="2:8">
      <c r="B112" s="289" t="s">
        <v>160</v>
      </c>
      <c r="C112" s="293">
        <f t="shared" ref="C112:H115" ca="1" si="12">C55/C26-1</f>
        <v>2.727252550946524E-3</v>
      </c>
      <c r="D112" s="293">
        <f t="shared" ca="1" si="12"/>
        <v>-1.4039260864150416E-3</v>
      </c>
      <c r="E112" s="293">
        <f t="shared" ca="1" si="12"/>
        <v>-2.159430078110125E-2</v>
      </c>
      <c r="F112" s="293">
        <f t="shared" si="12"/>
        <v>-8.4875145213785363E-2</v>
      </c>
      <c r="G112" s="293">
        <f t="shared" si="12"/>
        <v>-0.19500411063855749</v>
      </c>
      <c r="H112" s="293">
        <f t="shared" ca="1" si="12"/>
        <v>-8.1139652272205987E-2</v>
      </c>
    </row>
    <row r="113" spans="2:8">
      <c r="B113" s="289" t="s">
        <v>161</v>
      </c>
      <c r="C113" s="293">
        <f t="shared" ca="1" si="12"/>
        <v>-3.1810920280360477E-2</v>
      </c>
      <c r="D113" s="293">
        <f t="shared" ca="1" si="12"/>
        <v>4.1230342781708007E-2</v>
      </c>
      <c r="E113" s="293">
        <f t="shared" ca="1" si="12"/>
        <v>1.9674278475305007E-2</v>
      </c>
      <c r="F113" s="293">
        <f t="shared" si="12"/>
        <v>-1.0808919942408957E-2</v>
      </c>
      <c r="G113" s="293">
        <f t="shared" si="12"/>
        <v>-0.27922806313107817</v>
      </c>
      <c r="H113" s="293">
        <f t="shared" ca="1" si="12"/>
        <v>-4.7953940998928468E-2</v>
      </c>
    </row>
    <row r="114" spans="2:8">
      <c r="B114" s="208" t="s">
        <v>162</v>
      </c>
      <c r="C114" s="294">
        <f t="shared" ca="1" si="12"/>
        <v>5.8147597017406571E-2</v>
      </c>
      <c r="D114" s="294">
        <f t="shared" ca="1" si="12"/>
        <v>4.1301473094204066E-2</v>
      </c>
      <c r="E114" s="294">
        <f t="shared" ca="1" si="12"/>
        <v>7.3115132289908402E-2</v>
      </c>
      <c r="F114" s="294">
        <f t="shared" si="12"/>
        <v>-8.40172166415738E-2</v>
      </c>
      <c r="G114" s="294">
        <f t="shared" si="12"/>
        <v>2.2127578592926467E-2</v>
      </c>
      <c r="H114" s="294">
        <f t="shared" ca="1" si="12"/>
        <v>-5.9385260844653232E-3</v>
      </c>
    </row>
    <row r="115" spans="2:8">
      <c r="B115" s="288" t="s">
        <v>80</v>
      </c>
      <c r="C115" s="291">
        <f t="shared" ca="1" si="12"/>
        <v>-3.7789028905369504E-3</v>
      </c>
      <c r="D115" s="291">
        <f t="shared" ca="1" si="12"/>
        <v>4.4985491343106698E-2</v>
      </c>
      <c r="E115" s="291">
        <f t="shared" ca="1" si="12"/>
        <v>3.1604947407882555E-2</v>
      </c>
      <c r="F115" s="291">
        <f t="shared" ca="1" si="12"/>
        <v>-5.4896453778817134E-2</v>
      </c>
      <c r="G115" s="291">
        <f t="shared" si="12"/>
        <v>-0.2065713264879957</v>
      </c>
      <c r="H115" s="291">
        <f t="shared" ca="1" si="12"/>
        <v>-0.10136657398332083</v>
      </c>
    </row>
  </sheetData>
  <phoneticPr fontId="2" type="noConversion"/>
  <pageMargins left="0.75" right="0.75" top="1" bottom="1" header="0.5" footer="0.5"/>
  <pageSetup scale="83" orientation="landscape" r:id="rId1"/>
  <headerFooter alignWithMargins="0">
    <oddFooter>&amp;C&amp;A&amp;R&amp;P of &amp;N</oddFooter>
  </headerFooter>
  <rowBreaks count="3" manualBreakCount="3">
    <brk id="30" max="16383" man="1"/>
    <brk id="59" max="16383" man="1"/>
    <brk id="8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9">
    <tabColor rgb="FF00B0F0"/>
  </sheetPr>
  <dimension ref="A1:V110"/>
  <sheetViews>
    <sheetView workbookViewId="0">
      <pane xSplit="1" topLeftCell="B1" activePane="topRight" state="frozen"/>
      <selection activeCell="I34" sqref="I34"/>
      <selection pane="topRight" activeCell="I34" sqref="I34"/>
    </sheetView>
  </sheetViews>
  <sheetFormatPr defaultColWidth="15.5703125" defaultRowHeight="15"/>
  <cols>
    <col min="1" max="1" width="15" style="374" customWidth="1"/>
    <col min="2" max="4" width="15.5703125" style="374" customWidth="1"/>
    <col min="5" max="6" width="15.5703125" style="374" hidden="1" customWidth="1"/>
    <col min="7" max="10" width="15.5703125" style="374" customWidth="1"/>
    <col min="11" max="11" width="15.5703125" style="390" customWidth="1"/>
    <col min="12" max="13" width="20.7109375" style="374" bestFit="1" customWidth="1"/>
    <col min="14" max="15" width="15.5703125" style="374" customWidth="1"/>
    <col min="16" max="16" width="15.5703125" style="374" hidden="1" customWidth="1"/>
    <col min="17" max="17" width="16.7109375" style="374" bestFit="1" customWidth="1"/>
    <col min="18" max="18" width="15.5703125" style="374" customWidth="1"/>
    <col min="19" max="19" width="16.140625" style="374" bestFit="1" customWidth="1"/>
    <col min="20" max="20" width="15.5703125" style="374" customWidth="1"/>
    <col min="21" max="21" width="15.5703125" style="374" hidden="1" customWidth="1"/>
    <col min="22" max="22" width="18" style="374" bestFit="1" customWidth="1"/>
    <col min="23" max="16384" width="15.5703125" style="374"/>
  </cols>
  <sheetData>
    <row r="1" spans="1:22" ht="15.75">
      <c r="A1" s="371" t="s">
        <v>770</v>
      </c>
      <c r="B1" s="372"/>
      <c r="C1" s="372"/>
      <c r="D1" s="372"/>
      <c r="E1" s="372"/>
      <c r="F1" s="372"/>
      <c r="G1" s="372"/>
      <c r="H1" s="372"/>
      <c r="I1" s="372"/>
      <c r="J1" s="372"/>
      <c r="K1" s="373"/>
      <c r="L1" s="371" t="str">
        <f>A1</f>
        <v>2017 MINERAL ASSESSED VALUATION</v>
      </c>
      <c r="M1" s="372"/>
    </row>
    <row r="2" spans="1:22" ht="15.75">
      <c r="A2" s="375" t="s">
        <v>771</v>
      </c>
      <c r="B2" s="372"/>
      <c r="C2" s="372"/>
      <c r="D2" s="372"/>
      <c r="E2" s="372"/>
      <c r="F2" s="372"/>
      <c r="G2" s="372"/>
      <c r="H2" s="372"/>
      <c r="I2" s="372"/>
      <c r="J2" s="372"/>
      <c r="K2" s="373"/>
      <c r="L2" s="371" t="str">
        <f>A2</f>
        <v xml:space="preserve"> (BASED ON 2016 PRODUCTION)</v>
      </c>
      <c r="M2" s="372"/>
    </row>
    <row r="3" spans="1:22" s="377" customFormat="1" ht="31.5">
      <c r="A3" s="376"/>
      <c r="B3" s="392" t="s">
        <v>348</v>
      </c>
      <c r="C3" s="392" t="s">
        <v>349</v>
      </c>
      <c r="D3" s="392" t="s">
        <v>350</v>
      </c>
      <c r="E3" s="392" t="s">
        <v>351</v>
      </c>
      <c r="F3" s="392" t="s">
        <v>387</v>
      </c>
      <c r="G3" s="392" t="s">
        <v>352</v>
      </c>
      <c r="H3" s="392" t="s">
        <v>353</v>
      </c>
      <c r="I3" s="392" t="s">
        <v>354</v>
      </c>
      <c r="J3" s="392" t="s">
        <v>355</v>
      </c>
      <c r="K3" s="392" t="s">
        <v>356</v>
      </c>
      <c r="L3" s="392" t="s">
        <v>345</v>
      </c>
      <c r="M3" s="392" t="s">
        <v>344</v>
      </c>
      <c r="N3" s="392" t="s">
        <v>357</v>
      </c>
      <c r="O3" s="392" t="s">
        <v>358</v>
      </c>
      <c r="P3" s="392" t="s">
        <v>359</v>
      </c>
      <c r="Q3" s="392" t="s">
        <v>360</v>
      </c>
      <c r="R3" s="392" t="s">
        <v>346</v>
      </c>
      <c r="S3" s="392" t="s">
        <v>361</v>
      </c>
      <c r="T3" s="392" t="s">
        <v>362</v>
      </c>
      <c r="U3" s="393" t="s">
        <v>366</v>
      </c>
      <c r="V3" s="394" t="s">
        <v>363</v>
      </c>
    </row>
    <row r="4" spans="1:22" ht="18.75" customHeight="1">
      <c r="A4" s="372" t="s">
        <v>140</v>
      </c>
      <c r="B4" s="378"/>
      <c r="C4" s="378"/>
      <c r="D4" s="378"/>
      <c r="E4" s="378"/>
      <c r="F4" s="379"/>
      <c r="G4" s="378"/>
      <c r="H4" s="378">
        <v>519875</v>
      </c>
      <c r="I4" s="378"/>
      <c r="J4" s="378">
        <v>4362841</v>
      </c>
      <c r="K4" s="378">
        <v>17699</v>
      </c>
      <c r="L4" s="378"/>
      <c r="M4" s="378">
        <v>863845</v>
      </c>
      <c r="N4" s="378">
        <v>90012</v>
      </c>
      <c r="O4" s="378">
        <v>482547</v>
      </c>
      <c r="P4" s="463"/>
      <c r="Q4" s="378"/>
      <c r="R4" s="378"/>
      <c r="S4" s="378"/>
      <c r="T4" s="378"/>
      <c r="U4" s="380"/>
      <c r="V4" s="374">
        <f t="shared" ref="V4:V26" si="0">SUM(B4:U4)</f>
        <v>6336819</v>
      </c>
    </row>
    <row r="5" spans="1:22" ht="18.75" customHeight="1">
      <c r="A5" s="372" t="s">
        <v>141</v>
      </c>
      <c r="B5" s="378">
        <v>31838563</v>
      </c>
      <c r="C5" s="378"/>
      <c r="D5" s="378"/>
      <c r="E5" s="378"/>
      <c r="F5" s="379"/>
      <c r="G5" s="378"/>
      <c r="H5" s="378">
        <v>870959</v>
      </c>
      <c r="I5" s="378"/>
      <c r="J5" s="378"/>
      <c r="K5" s="378"/>
      <c r="L5" s="378">
        <v>2396324</v>
      </c>
      <c r="M5" s="378">
        <v>40501215</v>
      </c>
      <c r="N5" s="378">
        <v>80205</v>
      </c>
      <c r="O5" s="378"/>
      <c r="P5" s="463"/>
      <c r="Q5" s="378"/>
      <c r="R5" s="378"/>
      <c r="S5" s="378"/>
      <c r="T5" s="378"/>
      <c r="U5" s="380"/>
      <c r="V5" s="374">
        <f t="shared" si="0"/>
        <v>75687266</v>
      </c>
    </row>
    <row r="6" spans="1:22" ht="18.75" customHeight="1">
      <c r="A6" s="372" t="s">
        <v>142</v>
      </c>
      <c r="B6" s="378"/>
      <c r="C6" s="378"/>
      <c r="D6" s="378"/>
      <c r="E6" s="378"/>
      <c r="F6" s="379"/>
      <c r="G6" s="378"/>
      <c r="H6" s="378"/>
      <c r="I6" s="378"/>
      <c r="J6" s="378"/>
      <c r="K6" s="378"/>
      <c r="L6" s="378">
        <v>131128801</v>
      </c>
      <c r="M6" s="378">
        <v>643389954</v>
      </c>
      <c r="N6" s="378">
        <v>4635151</v>
      </c>
      <c r="O6" s="378"/>
      <c r="P6" s="463"/>
      <c r="Q6" s="378">
        <v>2458928638</v>
      </c>
      <c r="R6" s="378"/>
      <c r="S6" s="378"/>
      <c r="T6" s="378">
        <v>6282180</v>
      </c>
      <c r="U6" s="380"/>
      <c r="V6" s="374">
        <f t="shared" si="0"/>
        <v>3244364724</v>
      </c>
    </row>
    <row r="7" spans="1:22" ht="18.75" customHeight="1">
      <c r="A7" s="372" t="s">
        <v>143</v>
      </c>
      <c r="B7" s="378"/>
      <c r="C7" s="378"/>
      <c r="D7" s="378">
        <v>166059</v>
      </c>
      <c r="E7" s="378"/>
      <c r="F7" s="379"/>
      <c r="G7" s="378"/>
      <c r="H7" s="378"/>
      <c r="I7" s="378"/>
      <c r="J7" s="378"/>
      <c r="K7" s="378">
        <v>11266</v>
      </c>
      <c r="L7" s="378">
        <v>145402089</v>
      </c>
      <c r="M7" s="378">
        <v>42097378</v>
      </c>
      <c r="N7" s="378">
        <v>905763</v>
      </c>
      <c r="O7" s="378"/>
      <c r="P7" s="463"/>
      <c r="Q7" s="378"/>
      <c r="R7" s="378"/>
      <c r="S7" s="378"/>
      <c r="T7" s="378"/>
      <c r="U7" s="380"/>
      <c r="V7" s="374">
        <f t="shared" si="0"/>
        <v>188582555</v>
      </c>
    </row>
    <row r="8" spans="1:22" ht="18.75" customHeight="1">
      <c r="A8" s="372" t="s">
        <v>144</v>
      </c>
      <c r="B8" s="378"/>
      <c r="C8" s="378"/>
      <c r="D8" s="378"/>
      <c r="E8" s="378"/>
      <c r="F8" s="379"/>
      <c r="G8" s="378"/>
      <c r="H8" s="378"/>
      <c r="I8" s="378">
        <v>308386</v>
      </c>
      <c r="J8" s="378"/>
      <c r="K8" s="378"/>
      <c r="L8" s="378">
        <v>50499834</v>
      </c>
      <c r="M8" s="381">
        <v>395523045</v>
      </c>
      <c r="N8" s="378">
        <v>2427746</v>
      </c>
      <c r="O8" s="378"/>
      <c r="P8" s="463"/>
      <c r="Q8" s="378">
        <v>158189068</v>
      </c>
      <c r="R8" s="378"/>
      <c r="S8" s="378"/>
      <c r="T8" s="378">
        <v>9478854</v>
      </c>
      <c r="U8" s="380"/>
      <c r="V8" s="374">
        <f t="shared" si="0"/>
        <v>616426933</v>
      </c>
    </row>
    <row r="9" spans="1:22" ht="18.75" customHeight="1">
      <c r="A9" s="372" t="s">
        <v>145</v>
      </c>
      <c r="B9" s="378">
        <v>15188461</v>
      </c>
      <c r="C9" s="378"/>
      <c r="D9" s="378"/>
      <c r="E9" s="378"/>
      <c r="F9" s="379"/>
      <c r="G9" s="378"/>
      <c r="H9" s="378"/>
      <c r="I9" s="378"/>
      <c r="J9" s="378"/>
      <c r="K9" s="378"/>
      <c r="L9" s="378">
        <v>23078</v>
      </c>
      <c r="M9" s="378">
        <v>32336308</v>
      </c>
      <c r="N9" s="378">
        <v>2272303</v>
      </c>
      <c r="O9" s="378"/>
      <c r="P9" s="463"/>
      <c r="Q9" s="378"/>
      <c r="R9" s="378"/>
      <c r="S9" s="378"/>
      <c r="T9" s="378">
        <v>114497</v>
      </c>
      <c r="U9" s="380"/>
      <c r="V9" s="374">
        <f t="shared" si="0"/>
        <v>49934647</v>
      </c>
    </row>
    <row r="10" spans="1:22" ht="18.75" customHeight="1">
      <c r="A10" s="372" t="s">
        <v>146</v>
      </c>
      <c r="B10" s="378"/>
      <c r="C10" s="378"/>
      <c r="D10" s="378"/>
      <c r="E10" s="378"/>
      <c r="F10" s="379"/>
      <c r="G10" s="378"/>
      <c r="H10" s="378"/>
      <c r="I10" s="378"/>
      <c r="J10" s="378"/>
      <c r="K10" s="378"/>
      <c r="L10" s="378">
        <v>76641083</v>
      </c>
      <c r="M10" s="378">
        <v>114140395</v>
      </c>
      <c r="N10" s="378">
        <v>1024794</v>
      </c>
      <c r="O10" s="378"/>
      <c r="P10" s="463"/>
      <c r="Q10" s="378"/>
      <c r="R10" s="378"/>
      <c r="S10" s="378"/>
      <c r="T10" s="378"/>
      <c r="U10" s="380"/>
      <c r="V10" s="374">
        <f t="shared" si="0"/>
        <v>191806272</v>
      </c>
    </row>
    <row r="11" spans="1:22" ht="18.75" customHeight="1">
      <c r="A11" s="372" t="s">
        <v>147</v>
      </c>
      <c r="B11" s="378"/>
      <c r="C11" s="378"/>
      <c r="D11" s="378"/>
      <c r="E11" s="378"/>
      <c r="F11" s="379"/>
      <c r="G11" s="378"/>
      <c r="H11" s="378"/>
      <c r="I11" s="378"/>
      <c r="J11" s="378"/>
      <c r="K11" s="378"/>
      <c r="L11" s="378"/>
      <c r="M11" s="378"/>
      <c r="N11" s="378">
        <v>103652</v>
      </c>
      <c r="O11" s="378"/>
      <c r="P11" s="463"/>
      <c r="Q11" s="378"/>
      <c r="R11" s="378"/>
      <c r="S11" s="378"/>
      <c r="T11" s="378"/>
      <c r="U11" s="380"/>
      <c r="V11" s="374">
        <f t="shared" si="0"/>
        <v>103652</v>
      </c>
    </row>
    <row r="12" spans="1:22" ht="18.75" customHeight="1">
      <c r="A12" s="372" t="s">
        <v>148</v>
      </c>
      <c r="B12" s="378">
        <v>1686472</v>
      </c>
      <c r="C12" s="378"/>
      <c r="D12" s="378">
        <v>960</v>
      </c>
      <c r="E12" s="378"/>
      <c r="F12" s="379"/>
      <c r="G12" s="378"/>
      <c r="H12" s="378"/>
      <c r="I12" s="378"/>
      <c r="J12" s="378"/>
      <c r="K12" s="378"/>
      <c r="L12" s="378">
        <v>109630</v>
      </c>
      <c r="M12" s="378">
        <v>58639432</v>
      </c>
      <c r="N12" s="378">
        <v>98320</v>
      </c>
      <c r="O12" s="378"/>
      <c r="P12" s="463"/>
      <c r="Q12" s="378"/>
      <c r="R12" s="378"/>
      <c r="S12" s="378"/>
      <c r="T12" s="378"/>
      <c r="U12" s="380"/>
      <c r="V12" s="374">
        <f t="shared" si="0"/>
        <v>60534814</v>
      </c>
    </row>
    <row r="13" spans="1:22" ht="18.75" customHeight="1">
      <c r="A13" s="372" t="s">
        <v>149</v>
      </c>
      <c r="B13" s="378">
        <v>3075991</v>
      </c>
      <c r="C13" s="378"/>
      <c r="D13" s="378"/>
      <c r="E13" s="378"/>
      <c r="F13" s="379"/>
      <c r="G13" s="378"/>
      <c r="H13" s="378"/>
      <c r="I13" s="378"/>
      <c r="J13" s="378"/>
      <c r="K13" s="378"/>
      <c r="L13" s="378">
        <v>129483626</v>
      </c>
      <c r="M13" s="378">
        <v>42381709</v>
      </c>
      <c r="N13" s="378">
        <v>646906</v>
      </c>
      <c r="O13" s="378"/>
      <c r="P13" s="463"/>
      <c r="Q13" s="378"/>
      <c r="R13" s="378"/>
      <c r="S13" s="378"/>
      <c r="T13" s="378">
        <v>6136458</v>
      </c>
      <c r="U13" s="380"/>
      <c r="V13" s="374">
        <f t="shared" si="0"/>
        <v>181724690</v>
      </c>
    </row>
    <row r="14" spans="1:22" ht="18.75" customHeight="1">
      <c r="A14" s="372" t="s">
        <v>150</v>
      </c>
      <c r="B14" s="378"/>
      <c r="C14" s="378"/>
      <c r="D14" s="378"/>
      <c r="E14" s="378"/>
      <c r="F14" s="379"/>
      <c r="G14" s="378">
        <v>10071760</v>
      </c>
      <c r="H14" s="378"/>
      <c r="I14" s="378"/>
      <c r="J14" s="378"/>
      <c r="K14" s="378"/>
      <c r="L14" s="378">
        <v>7692095</v>
      </c>
      <c r="M14" s="378">
        <v>186965850</v>
      </c>
      <c r="N14" s="378">
        <v>2859313</v>
      </c>
      <c r="O14" s="378"/>
      <c r="P14" s="463"/>
      <c r="Q14" s="378"/>
      <c r="R14" s="378"/>
      <c r="S14" s="378"/>
      <c r="T14" s="378"/>
      <c r="U14" s="380"/>
      <c r="V14" s="374">
        <f t="shared" si="0"/>
        <v>207589018</v>
      </c>
    </row>
    <row r="15" spans="1:22" ht="18.75" customHeight="1">
      <c r="A15" s="372" t="s">
        <v>151</v>
      </c>
      <c r="B15" s="378"/>
      <c r="C15" s="378"/>
      <c r="D15" s="378">
        <v>209536</v>
      </c>
      <c r="E15" s="378"/>
      <c r="F15" s="379"/>
      <c r="G15" s="378"/>
      <c r="H15" s="378"/>
      <c r="I15" s="378"/>
      <c r="J15" s="378"/>
      <c r="K15" s="378"/>
      <c r="L15" s="378">
        <v>75039394</v>
      </c>
      <c r="M15" s="378">
        <v>10534985</v>
      </c>
      <c r="N15" s="378">
        <v>540530</v>
      </c>
      <c r="O15" s="378"/>
      <c r="P15" s="463"/>
      <c r="Q15" s="378">
        <v>127759963</v>
      </c>
      <c r="R15" s="378"/>
      <c r="S15" s="378"/>
      <c r="T15" s="378"/>
      <c r="U15" s="380"/>
      <c r="V15" s="374">
        <f t="shared" si="0"/>
        <v>214084408</v>
      </c>
    </row>
    <row r="16" spans="1:22" ht="18.75" customHeight="1">
      <c r="A16" s="372" t="s">
        <v>152</v>
      </c>
      <c r="B16" s="378">
        <v>1272249</v>
      </c>
      <c r="C16" s="378"/>
      <c r="D16" s="378"/>
      <c r="E16" s="378"/>
      <c r="F16" s="379"/>
      <c r="G16" s="378"/>
      <c r="I16" s="378"/>
      <c r="J16" s="378"/>
      <c r="K16" s="378"/>
      <c r="L16" s="378">
        <v>21449453</v>
      </c>
      <c r="M16" s="378">
        <v>186605747</v>
      </c>
      <c r="N16" s="378">
        <v>1252339</v>
      </c>
      <c r="O16" s="378"/>
      <c r="P16" s="463"/>
      <c r="Q16" s="378"/>
      <c r="R16" s="378"/>
      <c r="S16" s="378"/>
      <c r="T16" s="378"/>
      <c r="U16" s="380"/>
      <c r="V16" s="374">
        <f t="shared" si="0"/>
        <v>210579788</v>
      </c>
    </row>
    <row r="17" spans="1:22" ht="18.75" customHeight="1">
      <c r="A17" s="372" t="s">
        <v>153</v>
      </c>
      <c r="B17" s="378"/>
      <c r="C17" s="378"/>
      <c r="D17" s="378"/>
      <c r="E17" s="378"/>
      <c r="F17" s="379"/>
      <c r="G17" s="378"/>
      <c r="H17" s="378"/>
      <c r="I17" s="378"/>
      <c r="J17" s="378"/>
      <c r="K17" s="378"/>
      <c r="L17" s="378">
        <v>730142</v>
      </c>
      <c r="M17" s="378">
        <v>25872217</v>
      </c>
      <c r="N17" s="378">
        <v>238719</v>
      </c>
      <c r="O17" s="378"/>
      <c r="P17" s="463"/>
      <c r="Q17" s="378"/>
      <c r="R17" s="378"/>
      <c r="S17" s="378"/>
      <c r="T17" s="378"/>
      <c r="U17" s="380"/>
      <c r="V17" s="374">
        <f t="shared" si="0"/>
        <v>26841078</v>
      </c>
    </row>
    <row r="18" spans="1:22" ht="18.75" customHeight="1">
      <c r="A18" s="372" t="s">
        <v>154</v>
      </c>
      <c r="B18" s="378"/>
      <c r="C18" s="378"/>
      <c r="D18" s="378"/>
      <c r="E18" s="378"/>
      <c r="F18" s="379"/>
      <c r="G18" s="378"/>
      <c r="H18" s="378">
        <v>899795</v>
      </c>
      <c r="I18" s="378"/>
      <c r="J18" s="378"/>
      <c r="K18" s="378"/>
      <c r="L18" s="378">
        <v>8633060</v>
      </c>
      <c r="M18" s="378">
        <v>178833757</v>
      </c>
      <c r="N18" s="378">
        <v>626981</v>
      </c>
      <c r="O18" s="378"/>
      <c r="P18" s="463"/>
      <c r="Q18" s="378"/>
      <c r="R18" s="378"/>
      <c r="S18" s="378"/>
      <c r="T18" s="378"/>
      <c r="U18" s="380"/>
      <c r="V18" s="374">
        <f t="shared" si="0"/>
        <v>188993593</v>
      </c>
    </row>
    <row r="19" spans="1:22" ht="18.75" customHeight="1">
      <c r="A19" s="372" t="s">
        <v>155</v>
      </c>
      <c r="B19" s="378"/>
      <c r="C19" s="378"/>
      <c r="D19" s="378">
        <v>26821</v>
      </c>
      <c r="E19" s="378"/>
      <c r="F19" s="379"/>
      <c r="G19" s="378"/>
      <c r="H19" s="378"/>
      <c r="I19" s="378"/>
      <c r="J19" s="378"/>
      <c r="K19" s="378"/>
      <c r="L19" s="378"/>
      <c r="M19" s="378"/>
      <c r="N19" s="378">
        <v>1794996</v>
      </c>
      <c r="O19" s="378"/>
      <c r="P19" s="463"/>
      <c r="Q19" s="378"/>
      <c r="R19" s="378"/>
      <c r="S19" s="378"/>
      <c r="T19" s="378"/>
      <c r="U19" s="380"/>
      <c r="V19" s="374">
        <f t="shared" si="0"/>
        <v>1821817</v>
      </c>
    </row>
    <row r="20" spans="1:22" ht="18.75" customHeight="1">
      <c r="A20" s="372" t="s">
        <v>156</v>
      </c>
      <c r="B20" s="378"/>
      <c r="C20" s="378"/>
      <c r="D20" s="378"/>
      <c r="E20" s="378"/>
      <c r="F20" s="379"/>
      <c r="G20" s="378"/>
      <c r="H20" s="378"/>
      <c r="I20" s="378"/>
      <c r="J20" s="378"/>
      <c r="K20" s="378"/>
      <c r="L20" s="378">
        <v>1635481</v>
      </c>
      <c r="M20" s="378">
        <v>610789</v>
      </c>
      <c r="N20" s="378">
        <v>452474</v>
      </c>
      <c r="O20" s="378"/>
      <c r="P20" s="463"/>
      <c r="Q20" s="378"/>
      <c r="R20" s="378"/>
      <c r="S20" s="378"/>
      <c r="T20" s="378"/>
      <c r="U20" s="380"/>
      <c r="V20" s="374">
        <f t="shared" si="0"/>
        <v>2698744</v>
      </c>
    </row>
    <row r="21" spans="1:22" ht="18.75" customHeight="1">
      <c r="A21" s="372" t="s">
        <v>157</v>
      </c>
      <c r="B21" s="378"/>
      <c r="C21" s="378"/>
      <c r="D21" s="378"/>
      <c r="E21" s="378"/>
      <c r="F21" s="379"/>
      <c r="G21" s="378"/>
      <c r="H21" s="378"/>
      <c r="I21" s="378"/>
      <c r="J21" s="378"/>
      <c r="K21" s="378"/>
      <c r="L21" s="378">
        <v>1355993013</v>
      </c>
      <c r="M21" s="378">
        <v>218093626</v>
      </c>
      <c r="N21" s="378">
        <v>421928</v>
      </c>
      <c r="O21" s="378"/>
      <c r="P21" s="463"/>
      <c r="Q21" s="378"/>
      <c r="R21" s="378"/>
      <c r="S21" s="378"/>
      <c r="T21" s="378"/>
      <c r="U21" s="380"/>
      <c r="V21" s="374">
        <f t="shared" si="0"/>
        <v>1574508567</v>
      </c>
    </row>
    <row r="22" spans="1:22" ht="18.75" customHeight="1">
      <c r="A22" s="372" t="s">
        <v>158</v>
      </c>
      <c r="B22" s="378"/>
      <c r="C22" s="378"/>
      <c r="D22" s="378"/>
      <c r="E22" s="378"/>
      <c r="F22" s="379"/>
      <c r="G22" s="378"/>
      <c r="H22" s="378"/>
      <c r="I22" s="378"/>
      <c r="J22" s="378"/>
      <c r="K22" s="378"/>
      <c r="L22" s="378">
        <v>342563966</v>
      </c>
      <c r="M22" s="378">
        <v>214879853</v>
      </c>
      <c r="N22" s="378">
        <v>2300481</v>
      </c>
      <c r="O22" s="378"/>
      <c r="P22" s="463"/>
      <c r="Q22" s="378">
        <v>134752953</v>
      </c>
      <c r="R22" s="378">
        <v>467615856</v>
      </c>
      <c r="S22" s="378">
        <v>37053751</v>
      </c>
      <c r="T22" s="378">
        <v>13736218</v>
      </c>
      <c r="U22" s="380"/>
      <c r="V22" s="374">
        <f t="shared" si="0"/>
        <v>1212903078</v>
      </c>
    </row>
    <row r="23" spans="1:22" ht="18.75" customHeight="1">
      <c r="A23" s="372" t="s">
        <v>159</v>
      </c>
      <c r="B23" s="378"/>
      <c r="D23" s="378"/>
      <c r="E23" s="378"/>
      <c r="F23" s="379"/>
      <c r="G23" s="378"/>
      <c r="H23" s="378"/>
      <c r="I23" s="378"/>
      <c r="J23" s="378"/>
      <c r="K23" s="378"/>
      <c r="L23" s="378"/>
      <c r="M23" s="378"/>
      <c r="N23" s="378">
        <v>1972369</v>
      </c>
      <c r="O23" s="378"/>
      <c r="P23" s="463"/>
      <c r="Q23" s="378"/>
      <c r="R23" s="378"/>
      <c r="S23" s="378"/>
      <c r="T23" s="378"/>
      <c r="U23" s="380"/>
      <c r="V23" s="374">
        <f t="shared" si="0"/>
        <v>1972369</v>
      </c>
    </row>
    <row r="24" spans="1:22" ht="18.75" customHeight="1">
      <c r="A24" s="372" t="s">
        <v>160</v>
      </c>
      <c r="B24" s="378"/>
      <c r="C24" s="378">
        <v>96151</v>
      </c>
      <c r="D24" s="378"/>
      <c r="E24" s="378"/>
      <c r="F24" s="379"/>
      <c r="G24" s="378"/>
      <c r="H24" s="378"/>
      <c r="I24" s="378"/>
      <c r="J24" s="378"/>
      <c r="K24" s="378"/>
      <c r="L24" s="378">
        <v>53429299</v>
      </c>
      <c r="M24" s="378">
        <v>22891824</v>
      </c>
      <c r="N24" s="378">
        <v>313746</v>
      </c>
      <c r="O24" s="378"/>
      <c r="P24" s="463"/>
      <c r="Q24" s="378"/>
      <c r="R24" s="378"/>
      <c r="S24" s="378"/>
      <c r="T24" s="378"/>
      <c r="U24" s="380"/>
      <c r="V24" s="374">
        <f t="shared" si="0"/>
        <v>76731020</v>
      </c>
    </row>
    <row r="25" spans="1:22" ht="18.75" customHeight="1">
      <c r="A25" s="372" t="s">
        <v>161</v>
      </c>
      <c r="B25" s="378">
        <v>1606703</v>
      </c>
      <c r="C25" s="378"/>
      <c r="D25" s="378"/>
      <c r="E25" s="378"/>
      <c r="F25" s="379"/>
      <c r="G25" s="378"/>
      <c r="H25" s="378"/>
      <c r="I25" s="378"/>
      <c r="J25" s="378"/>
      <c r="K25" s="378"/>
      <c r="L25" s="378">
        <v>2466714</v>
      </c>
      <c r="M25" s="378">
        <v>16424774</v>
      </c>
      <c r="N25" s="378">
        <v>73314</v>
      </c>
      <c r="O25" s="378"/>
      <c r="P25" s="463"/>
      <c r="Q25" s="378"/>
      <c r="R25" s="378"/>
      <c r="S25" s="378"/>
      <c r="T25" s="378"/>
      <c r="U25" s="380"/>
      <c r="V25" s="374">
        <f t="shared" si="0"/>
        <v>20571505</v>
      </c>
    </row>
    <row r="26" spans="1:22" ht="18.75" customHeight="1" thickBot="1">
      <c r="A26" s="395" t="s">
        <v>162</v>
      </c>
      <c r="B26" s="396">
        <v>112173</v>
      </c>
      <c r="C26" s="396"/>
      <c r="D26" s="396"/>
      <c r="E26" s="396"/>
      <c r="F26" s="397"/>
      <c r="G26" s="396"/>
      <c r="H26" s="396"/>
      <c r="I26" s="396"/>
      <c r="J26" s="396"/>
      <c r="K26" s="396"/>
      <c r="L26" s="396">
        <v>1471390</v>
      </c>
      <c r="M26" s="396">
        <v>33974591</v>
      </c>
      <c r="N26" s="396">
        <v>405735</v>
      </c>
      <c r="O26" s="396"/>
      <c r="P26" s="464"/>
      <c r="Q26" s="396"/>
      <c r="R26" s="396"/>
      <c r="S26" s="396"/>
      <c r="T26" s="396"/>
      <c r="U26" s="398"/>
      <c r="V26" s="399">
        <f t="shared" si="0"/>
        <v>35963889</v>
      </c>
    </row>
    <row r="27" spans="1:22" ht="18.75" customHeight="1">
      <c r="A27" s="375" t="s">
        <v>80</v>
      </c>
      <c r="B27" s="375">
        <f t="shared" ref="B27:L27" si="1">SUM(B4:B26)</f>
        <v>54780612</v>
      </c>
      <c r="C27" s="375">
        <f t="shared" si="1"/>
        <v>96151</v>
      </c>
      <c r="D27" s="375">
        <f t="shared" si="1"/>
        <v>403376</v>
      </c>
      <c r="E27" s="375">
        <f t="shared" si="1"/>
        <v>0</v>
      </c>
      <c r="F27" s="375">
        <f t="shared" si="1"/>
        <v>0</v>
      </c>
      <c r="G27" s="375">
        <f t="shared" si="1"/>
        <v>10071760</v>
      </c>
      <c r="H27" s="375">
        <f t="shared" si="1"/>
        <v>2290629</v>
      </c>
      <c r="I27" s="375">
        <f t="shared" si="1"/>
        <v>308386</v>
      </c>
      <c r="J27" s="375">
        <f t="shared" si="1"/>
        <v>4362841</v>
      </c>
      <c r="K27" s="375">
        <f t="shared" si="1"/>
        <v>28965</v>
      </c>
      <c r="L27" s="375">
        <f t="shared" si="1"/>
        <v>2406788472</v>
      </c>
      <c r="M27" s="375">
        <f t="shared" ref="M27:V27" si="2">SUM(M4:M26)</f>
        <v>2465561294</v>
      </c>
      <c r="N27" s="375">
        <f t="shared" si="2"/>
        <v>25537777</v>
      </c>
      <c r="O27" s="375">
        <f t="shared" si="2"/>
        <v>482547</v>
      </c>
      <c r="P27" s="375">
        <f t="shared" si="2"/>
        <v>0</v>
      </c>
      <c r="Q27" s="375">
        <f>SUM(Q4:Q26)</f>
        <v>2879630622</v>
      </c>
      <c r="R27" s="375">
        <f t="shared" si="2"/>
        <v>467615856</v>
      </c>
      <c r="S27" s="375">
        <f t="shared" si="2"/>
        <v>37053751</v>
      </c>
      <c r="T27" s="375">
        <f t="shared" si="2"/>
        <v>35748207</v>
      </c>
      <c r="U27" s="375">
        <f t="shared" si="2"/>
        <v>0</v>
      </c>
      <c r="V27" s="375">
        <f t="shared" si="2"/>
        <v>8390761246</v>
      </c>
    </row>
    <row r="28" spans="1:22">
      <c r="A28" s="372"/>
      <c r="B28" s="372"/>
      <c r="C28" s="372"/>
      <c r="D28" s="372"/>
      <c r="E28" s="372"/>
      <c r="F28" s="372"/>
      <c r="G28" s="372"/>
      <c r="H28" s="372"/>
      <c r="I28" s="372"/>
      <c r="J28" s="372"/>
      <c r="K28" s="373"/>
      <c r="L28" s="372"/>
      <c r="M28" s="372"/>
      <c r="N28" s="382"/>
    </row>
    <row r="29" spans="1:22" ht="15.75">
      <c r="A29" s="371" t="s">
        <v>656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3"/>
      <c r="L29" s="371" t="str">
        <f>A29</f>
        <v>2016 MINERAL ASSESSED VALUATION</v>
      </c>
      <c r="M29" s="382"/>
      <c r="N29" s="382"/>
    </row>
    <row r="30" spans="1:22" ht="15.75">
      <c r="A30" s="375" t="s">
        <v>657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3"/>
      <c r="L30" s="371" t="str">
        <f>A30</f>
        <v xml:space="preserve"> (BASED ON 2015 PRODUCTION)</v>
      </c>
      <c r="M30" s="382"/>
      <c r="N30" s="382"/>
    </row>
    <row r="31" spans="1:22" s="377" customFormat="1" ht="31.5">
      <c r="A31" s="376"/>
      <c r="B31" s="393" t="str">
        <f t="shared" ref="B31:T31" si="3">B3</f>
        <v>Bentonite</v>
      </c>
      <c r="C31" s="393" t="str">
        <f t="shared" si="3"/>
        <v>Clay</v>
      </c>
      <c r="D31" s="393" t="str">
        <f t="shared" si="3"/>
        <v>Decorative Stone</v>
      </c>
      <c r="E31" s="393" t="str">
        <f t="shared" si="3"/>
        <v>Feldspar</v>
      </c>
      <c r="F31" s="393" t="str">
        <f t="shared" si="3"/>
        <v>Gold</v>
      </c>
      <c r="G31" s="393" t="str">
        <f t="shared" si="3"/>
        <v>Granite Ballast</v>
      </c>
      <c r="H31" s="393" t="str">
        <f t="shared" si="3"/>
        <v>Gypsum</v>
      </c>
      <c r="I31" s="393" t="str">
        <f t="shared" si="3"/>
        <v>Leonardite</v>
      </c>
      <c r="J31" s="393" t="str">
        <f t="shared" si="3"/>
        <v>Limestone</v>
      </c>
      <c r="K31" s="393" t="str">
        <f t="shared" si="3"/>
        <v>Moss Rock</v>
      </c>
      <c r="L31" s="393" t="str">
        <f t="shared" si="3"/>
        <v>Natural Gas</v>
      </c>
      <c r="M31" s="393" t="str">
        <f t="shared" si="3"/>
        <v>Oil</v>
      </c>
      <c r="N31" s="393" t="str">
        <f t="shared" si="3"/>
        <v>Sand &amp; Gravel</v>
      </c>
      <c r="O31" s="393" t="str">
        <f t="shared" si="3"/>
        <v>Shale</v>
      </c>
      <c r="P31" s="393" t="str">
        <f t="shared" si="3"/>
        <v>Sodium Sulphate</v>
      </c>
      <c r="Q31" s="393" t="str">
        <f t="shared" si="3"/>
        <v>Surface Coal</v>
      </c>
      <c r="R31" s="393" t="str">
        <f t="shared" si="3"/>
        <v>Trona</v>
      </c>
      <c r="S31" s="393" t="str">
        <f t="shared" si="3"/>
        <v>Underground Coal</v>
      </c>
      <c r="T31" s="393" t="str">
        <f t="shared" si="3"/>
        <v>Uranium</v>
      </c>
      <c r="U31" s="393" t="str">
        <f>U3</f>
        <v>Other Minerals</v>
      </c>
      <c r="V31" s="394" t="str">
        <f>V3</f>
        <v>Total</v>
      </c>
    </row>
    <row r="32" spans="1:22" ht="18.75" customHeight="1">
      <c r="A32" s="383" t="s">
        <v>140</v>
      </c>
      <c r="B32" s="384"/>
      <c r="C32" s="384"/>
      <c r="D32" s="384"/>
      <c r="E32" s="384"/>
      <c r="F32" s="385"/>
      <c r="G32" s="384"/>
      <c r="H32" s="384">
        <v>354560</v>
      </c>
      <c r="I32" s="384"/>
      <c r="J32" s="384">
        <v>3387055</v>
      </c>
      <c r="K32" s="384">
        <v>21040</v>
      </c>
      <c r="L32" s="384"/>
      <c r="M32" s="384">
        <v>1143906</v>
      </c>
      <c r="N32" s="384">
        <v>50110</v>
      </c>
      <c r="O32" s="384">
        <v>215288</v>
      </c>
      <c r="P32" s="384"/>
      <c r="Q32" s="384"/>
      <c r="R32" s="384"/>
      <c r="S32" s="384"/>
      <c r="T32" s="384"/>
      <c r="U32" s="386"/>
      <c r="V32" s="374">
        <f t="shared" ref="V32:V54" si="4">SUM(B32:U32)</f>
        <v>5171959</v>
      </c>
    </row>
    <row r="33" spans="1:22" ht="18.75" customHeight="1">
      <c r="A33" s="383" t="s">
        <v>141</v>
      </c>
      <c r="B33" s="384">
        <v>33112682</v>
      </c>
      <c r="C33" s="384"/>
      <c r="D33" s="384"/>
      <c r="E33" s="384"/>
      <c r="F33" s="385"/>
      <c r="G33" s="384"/>
      <c r="H33" s="384"/>
      <c r="I33" s="384"/>
      <c r="J33" s="384"/>
      <c r="K33" s="384"/>
      <c r="L33" s="384">
        <v>2894858</v>
      </c>
      <c r="M33" s="384">
        <v>52208486</v>
      </c>
      <c r="N33" s="384">
        <v>139017</v>
      </c>
      <c r="O33" s="384"/>
      <c r="P33" s="384"/>
      <c r="Q33" s="384"/>
      <c r="R33" s="384"/>
      <c r="S33" s="384"/>
      <c r="T33" s="384"/>
      <c r="U33" s="386"/>
      <c r="V33" s="374">
        <f t="shared" si="4"/>
        <v>88355043</v>
      </c>
    </row>
    <row r="34" spans="1:22" ht="18.75" customHeight="1">
      <c r="A34" s="383" t="s">
        <v>142</v>
      </c>
      <c r="B34" s="384"/>
      <c r="C34" s="384"/>
      <c r="D34" s="384"/>
      <c r="E34" s="384"/>
      <c r="F34" s="385"/>
      <c r="G34" s="384"/>
      <c r="H34" s="384"/>
      <c r="I34" s="384"/>
      <c r="J34" s="384"/>
      <c r="K34" s="384"/>
      <c r="L34" s="384">
        <v>153744628</v>
      </c>
      <c r="M34" s="384">
        <v>884949435</v>
      </c>
      <c r="N34" s="384">
        <v>5793507</v>
      </c>
      <c r="O34" s="384"/>
      <c r="P34" s="384"/>
      <c r="Q34" s="384">
        <v>3149810399</v>
      </c>
      <c r="R34" s="384"/>
      <c r="S34" s="384"/>
      <c r="T34" s="384">
        <v>9213282</v>
      </c>
      <c r="U34" s="386"/>
      <c r="V34" s="374">
        <f t="shared" si="4"/>
        <v>4203511251</v>
      </c>
    </row>
    <row r="35" spans="1:22" ht="18.75" customHeight="1">
      <c r="A35" s="383" t="s">
        <v>143</v>
      </c>
      <c r="B35" s="384"/>
      <c r="C35" s="384"/>
      <c r="D35" s="384"/>
      <c r="E35" s="384"/>
      <c r="F35" s="385"/>
      <c r="G35" s="384"/>
      <c r="H35" s="384"/>
      <c r="I35" s="384"/>
      <c r="J35" s="384"/>
      <c r="K35" s="384">
        <v>10716</v>
      </c>
      <c r="L35" s="384">
        <v>168273875</v>
      </c>
      <c r="M35" s="384">
        <v>48071366</v>
      </c>
      <c r="N35" s="384">
        <v>1094850</v>
      </c>
      <c r="O35" s="384"/>
      <c r="P35" s="384"/>
      <c r="Q35" s="384"/>
      <c r="R35" s="384"/>
      <c r="S35" s="384"/>
      <c r="T35" s="384"/>
      <c r="U35" s="386"/>
      <c r="V35" s="374">
        <f t="shared" si="4"/>
        <v>217450807</v>
      </c>
    </row>
    <row r="36" spans="1:22" ht="18.75" customHeight="1">
      <c r="A36" s="383" t="s">
        <v>144</v>
      </c>
      <c r="B36" s="384"/>
      <c r="C36" s="384">
        <v>13329</v>
      </c>
      <c r="D36" s="384"/>
      <c r="E36" s="384"/>
      <c r="F36" s="385"/>
      <c r="G36" s="384"/>
      <c r="H36" s="384"/>
      <c r="I36" s="384">
        <v>174365</v>
      </c>
      <c r="J36" s="384"/>
      <c r="K36" s="384"/>
      <c r="L36" s="384">
        <v>89110848</v>
      </c>
      <c r="M36" s="374">
        <v>694956316</v>
      </c>
      <c r="N36" s="384">
        <v>3652613</v>
      </c>
      <c r="O36" s="384"/>
      <c r="P36" s="384"/>
      <c r="Q36" s="384">
        <v>231733939</v>
      </c>
      <c r="R36" s="384"/>
      <c r="S36" s="384"/>
      <c r="T36" s="384">
        <v>23657637</v>
      </c>
      <c r="U36" s="386"/>
      <c r="V36" s="374">
        <f t="shared" si="4"/>
        <v>1043299047</v>
      </c>
    </row>
    <row r="37" spans="1:22" ht="18.75" customHeight="1">
      <c r="A37" s="383" t="s">
        <v>145</v>
      </c>
      <c r="B37" s="384">
        <v>20244280</v>
      </c>
      <c r="C37" s="384"/>
      <c r="D37" s="384"/>
      <c r="E37" s="384"/>
      <c r="F37" s="385"/>
      <c r="G37" s="384"/>
      <c r="H37" s="384"/>
      <c r="I37" s="384"/>
      <c r="J37" s="384"/>
      <c r="K37" s="384"/>
      <c r="L37" s="384">
        <v>26396</v>
      </c>
      <c r="M37" s="384">
        <v>41974012</v>
      </c>
      <c r="N37" s="384">
        <v>2486638</v>
      </c>
      <c r="O37" s="384"/>
      <c r="P37" s="384"/>
      <c r="Q37" s="384"/>
      <c r="R37" s="384"/>
      <c r="S37" s="384"/>
      <c r="T37" s="384"/>
      <c r="U37" s="386"/>
      <c r="V37" s="374">
        <f t="shared" si="4"/>
        <v>64731326</v>
      </c>
    </row>
    <row r="38" spans="1:22" ht="18.75" customHeight="1">
      <c r="A38" s="383" t="s">
        <v>146</v>
      </c>
      <c r="B38" s="384"/>
      <c r="C38" s="384"/>
      <c r="D38" s="384"/>
      <c r="E38" s="384"/>
      <c r="F38" s="385"/>
      <c r="G38" s="384"/>
      <c r="H38" s="384"/>
      <c r="I38" s="384"/>
      <c r="J38" s="384"/>
      <c r="K38" s="384"/>
      <c r="L38" s="384">
        <v>98842489</v>
      </c>
      <c r="M38" s="384">
        <v>133466324</v>
      </c>
      <c r="N38" s="384">
        <v>1112027</v>
      </c>
      <c r="O38" s="384"/>
      <c r="P38" s="384"/>
      <c r="Q38" s="384"/>
      <c r="R38" s="384"/>
      <c r="S38" s="384"/>
      <c r="T38" s="384"/>
      <c r="U38" s="386"/>
      <c r="V38" s="374">
        <f t="shared" si="4"/>
        <v>233420840</v>
      </c>
    </row>
    <row r="39" spans="1:22" ht="18.75" customHeight="1">
      <c r="A39" s="383" t="s">
        <v>147</v>
      </c>
      <c r="B39" s="384"/>
      <c r="C39" s="384"/>
      <c r="D39" s="384"/>
      <c r="E39" s="384"/>
      <c r="F39" s="385"/>
      <c r="G39" s="384"/>
      <c r="H39" s="384"/>
      <c r="I39" s="384"/>
      <c r="J39" s="384"/>
      <c r="K39" s="384"/>
      <c r="L39" s="384"/>
      <c r="M39" s="384">
        <v>19076</v>
      </c>
      <c r="N39" s="384">
        <v>247071</v>
      </c>
      <c r="O39" s="384"/>
      <c r="P39" s="384"/>
      <c r="Q39" s="384"/>
      <c r="R39" s="384"/>
      <c r="S39" s="384"/>
      <c r="T39" s="384"/>
      <c r="U39" s="386"/>
      <c r="V39" s="374">
        <f t="shared" si="4"/>
        <v>266147</v>
      </c>
    </row>
    <row r="40" spans="1:22" ht="18.75" customHeight="1">
      <c r="A40" s="383" t="s">
        <v>148</v>
      </c>
      <c r="B40" s="384">
        <v>2448829</v>
      </c>
      <c r="C40" s="384"/>
      <c r="D40" s="384"/>
      <c r="E40" s="384"/>
      <c r="F40" s="385"/>
      <c r="G40" s="384"/>
      <c r="H40" s="384"/>
      <c r="I40" s="384"/>
      <c r="J40" s="384"/>
      <c r="K40" s="384"/>
      <c r="L40" s="384">
        <v>220550</v>
      </c>
      <c r="M40" s="384">
        <v>76178950</v>
      </c>
      <c r="N40" s="384">
        <v>114370</v>
      </c>
      <c r="O40" s="384"/>
      <c r="P40" s="384"/>
      <c r="Q40" s="384"/>
      <c r="R40" s="384"/>
      <c r="S40" s="384"/>
      <c r="T40" s="384"/>
      <c r="U40" s="386"/>
      <c r="V40" s="374">
        <f t="shared" si="4"/>
        <v>78962699</v>
      </c>
    </row>
    <row r="41" spans="1:22" ht="18.75" customHeight="1">
      <c r="A41" s="383" t="s">
        <v>149</v>
      </c>
      <c r="B41" s="384">
        <v>3065209</v>
      </c>
      <c r="C41" s="384"/>
      <c r="D41" s="384"/>
      <c r="E41" s="384"/>
      <c r="F41" s="385"/>
      <c r="G41" s="384"/>
      <c r="H41" s="384"/>
      <c r="I41" s="384"/>
      <c r="J41" s="384"/>
      <c r="K41" s="384"/>
      <c r="L41" s="384">
        <v>195576296</v>
      </c>
      <c r="M41" s="384">
        <v>66010732</v>
      </c>
      <c r="N41" s="384">
        <v>1371537</v>
      </c>
      <c r="O41" s="384"/>
      <c r="P41" s="384"/>
      <c r="Q41" s="384"/>
      <c r="R41" s="384"/>
      <c r="S41" s="384"/>
      <c r="T41" s="384">
        <v>12712588</v>
      </c>
      <c r="U41" s="386"/>
      <c r="V41" s="374">
        <f t="shared" si="4"/>
        <v>278736362</v>
      </c>
    </row>
    <row r="42" spans="1:22" ht="18.75" customHeight="1">
      <c r="A42" s="383" t="s">
        <v>150</v>
      </c>
      <c r="B42" s="384"/>
      <c r="C42" s="384"/>
      <c r="D42" s="384"/>
      <c r="E42" s="384"/>
      <c r="F42" s="385"/>
      <c r="G42" s="384">
        <v>10704652</v>
      </c>
      <c r="H42" s="384"/>
      <c r="I42" s="384"/>
      <c r="J42" s="384"/>
      <c r="K42" s="384"/>
      <c r="L42" s="384">
        <v>2797696</v>
      </c>
      <c r="M42" s="384">
        <v>199539247</v>
      </c>
      <c r="N42" s="384">
        <v>2803577</v>
      </c>
      <c r="O42" s="384"/>
      <c r="P42" s="384"/>
      <c r="Q42" s="384"/>
      <c r="R42" s="384"/>
      <c r="S42" s="384"/>
      <c r="T42" s="384"/>
      <c r="U42" s="386"/>
      <c r="V42" s="374">
        <f t="shared" si="4"/>
        <v>215845172</v>
      </c>
    </row>
    <row r="43" spans="1:22" ht="18.75" customHeight="1">
      <c r="A43" s="383" t="s">
        <v>151</v>
      </c>
      <c r="B43" s="384"/>
      <c r="C43" s="384">
        <v>253897</v>
      </c>
      <c r="D43" s="384"/>
      <c r="E43" s="384"/>
      <c r="F43" s="385"/>
      <c r="G43" s="384"/>
      <c r="H43" s="384"/>
      <c r="I43" s="384"/>
      <c r="J43" s="384"/>
      <c r="K43" s="384"/>
      <c r="L43" s="384">
        <v>89710613</v>
      </c>
      <c r="M43" s="384">
        <v>12099473</v>
      </c>
      <c r="N43" s="384">
        <v>795577</v>
      </c>
      <c r="O43" s="384"/>
      <c r="P43" s="384"/>
      <c r="Q43" s="384">
        <v>130959200</v>
      </c>
      <c r="R43" s="384"/>
      <c r="S43" s="384"/>
      <c r="T43" s="384"/>
      <c r="U43" s="386"/>
      <c r="V43" s="374">
        <f t="shared" si="4"/>
        <v>233818760</v>
      </c>
    </row>
    <row r="44" spans="1:22" ht="18.75" customHeight="1">
      <c r="A44" s="383" t="s">
        <v>152</v>
      </c>
      <c r="B44" s="384">
        <v>1020867</v>
      </c>
      <c r="C44" s="384"/>
      <c r="D44" s="384"/>
      <c r="E44" s="384"/>
      <c r="F44" s="385"/>
      <c r="G44" s="384"/>
      <c r="I44" s="384"/>
      <c r="J44" s="384"/>
      <c r="K44" s="384"/>
      <c r="L44" s="384">
        <v>23672044</v>
      </c>
      <c r="M44" s="384">
        <v>212220762</v>
      </c>
      <c r="N44" s="384">
        <v>2183301</v>
      </c>
      <c r="O44" s="384"/>
      <c r="P44" s="384"/>
      <c r="Q44" s="384"/>
      <c r="R44" s="384"/>
      <c r="S44" s="384"/>
      <c r="T44" s="384"/>
      <c r="U44" s="386"/>
      <c r="V44" s="374">
        <f t="shared" si="4"/>
        <v>239096974</v>
      </c>
    </row>
    <row r="45" spans="1:22" ht="18.75" customHeight="1">
      <c r="A45" s="383" t="s">
        <v>153</v>
      </c>
      <c r="B45" s="384"/>
      <c r="C45" s="384"/>
      <c r="D45" s="384"/>
      <c r="E45" s="384"/>
      <c r="F45" s="385"/>
      <c r="G45" s="384"/>
      <c r="H45" s="384"/>
      <c r="I45" s="384"/>
      <c r="J45" s="384"/>
      <c r="K45" s="384"/>
      <c r="L45" s="384">
        <v>991127</v>
      </c>
      <c r="M45" s="384">
        <v>33529427</v>
      </c>
      <c r="N45" s="384">
        <v>215469</v>
      </c>
      <c r="O45" s="384"/>
      <c r="P45" s="384"/>
      <c r="Q45" s="384"/>
      <c r="R45" s="384"/>
      <c r="S45" s="384"/>
      <c r="T45" s="384"/>
      <c r="U45" s="386"/>
      <c r="V45" s="374">
        <f t="shared" si="4"/>
        <v>34736023</v>
      </c>
    </row>
    <row r="46" spans="1:22" ht="18.75" customHeight="1">
      <c r="A46" s="383" t="s">
        <v>154</v>
      </c>
      <c r="B46" s="384"/>
      <c r="C46" s="384"/>
      <c r="D46" s="384"/>
      <c r="E46" s="384"/>
      <c r="F46" s="385"/>
      <c r="G46" s="384"/>
      <c r="H46" s="384">
        <v>827887</v>
      </c>
      <c r="I46" s="384"/>
      <c r="J46" s="384"/>
      <c r="K46" s="384"/>
      <c r="L46" s="384">
        <v>9084595</v>
      </c>
      <c r="M46" s="384">
        <v>223134386</v>
      </c>
      <c r="N46" s="384">
        <v>965132</v>
      </c>
      <c r="O46" s="384"/>
      <c r="P46" s="384"/>
      <c r="Q46" s="384"/>
      <c r="R46" s="384"/>
      <c r="S46" s="384"/>
      <c r="T46" s="384"/>
      <c r="U46" s="386"/>
      <c r="V46" s="374">
        <f t="shared" si="4"/>
        <v>234012000</v>
      </c>
    </row>
    <row r="47" spans="1:22" ht="18.75" customHeight="1">
      <c r="A47" s="383" t="s">
        <v>155</v>
      </c>
      <c r="B47" s="384"/>
      <c r="C47" s="384"/>
      <c r="D47" s="384"/>
      <c r="E47" s="384"/>
      <c r="F47" s="385"/>
      <c r="G47" s="384"/>
      <c r="H47" s="384"/>
      <c r="I47" s="384"/>
      <c r="J47" s="384"/>
      <c r="K47" s="384"/>
      <c r="L47" s="384"/>
      <c r="M47" s="384"/>
      <c r="N47" s="384">
        <v>2085582</v>
      </c>
      <c r="O47" s="384"/>
      <c r="P47" s="384"/>
      <c r="Q47" s="384"/>
      <c r="R47" s="384"/>
      <c r="S47" s="384"/>
      <c r="T47" s="384"/>
      <c r="U47" s="386"/>
      <c r="V47" s="374">
        <f t="shared" si="4"/>
        <v>2085582</v>
      </c>
    </row>
    <row r="48" spans="1:22" ht="18.75" customHeight="1">
      <c r="A48" s="383" t="s">
        <v>156</v>
      </c>
      <c r="B48" s="384"/>
      <c r="C48" s="384"/>
      <c r="D48" s="384"/>
      <c r="E48" s="384"/>
      <c r="F48" s="385"/>
      <c r="G48" s="384"/>
      <c r="H48" s="384"/>
      <c r="I48" s="384"/>
      <c r="J48" s="384"/>
      <c r="K48" s="384"/>
      <c r="L48" s="384">
        <v>3120644</v>
      </c>
      <c r="M48" s="384">
        <v>913281</v>
      </c>
      <c r="N48" s="384">
        <v>424329</v>
      </c>
      <c r="O48" s="384"/>
      <c r="P48" s="384"/>
      <c r="Q48" s="384"/>
      <c r="R48" s="384"/>
      <c r="S48" s="384"/>
      <c r="T48" s="384"/>
      <c r="U48" s="386"/>
      <c r="V48" s="374">
        <f t="shared" si="4"/>
        <v>4458254</v>
      </c>
    </row>
    <row r="49" spans="1:22" ht="18.75" customHeight="1">
      <c r="A49" s="383" t="s">
        <v>157</v>
      </c>
      <c r="B49" s="384"/>
      <c r="C49" s="384"/>
      <c r="D49" s="384"/>
      <c r="E49" s="384"/>
      <c r="F49" s="385"/>
      <c r="G49" s="384"/>
      <c r="H49" s="384"/>
      <c r="I49" s="384"/>
      <c r="J49" s="384"/>
      <c r="K49" s="384"/>
      <c r="L49" s="384">
        <v>1619423366</v>
      </c>
      <c r="M49" s="384">
        <v>249852729</v>
      </c>
      <c r="N49" s="384">
        <v>699434</v>
      </c>
      <c r="O49" s="384"/>
      <c r="P49" s="384"/>
      <c r="Q49" s="384"/>
      <c r="R49" s="384"/>
      <c r="S49" s="384"/>
      <c r="T49" s="384"/>
      <c r="U49" s="386"/>
      <c r="V49" s="374">
        <f t="shared" si="4"/>
        <v>1869975529</v>
      </c>
    </row>
    <row r="50" spans="1:22" ht="18.75" customHeight="1">
      <c r="A50" s="383" t="s">
        <v>158</v>
      </c>
      <c r="B50" s="384"/>
      <c r="C50" s="384"/>
      <c r="D50" s="384"/>
      <c r="E50" s="384"/>
      <c r="F50" s="385"/>
      <c r="G50" s="384"/>
      <c r="H50" s="384"/>
      <c r="I50" s="384"/>
      <c r="J50" s="384"/>
      <c r="K50" s="384"/>
      <c r="L50" s="384">
        <v>391031683</v>
      </c>
      <c r="M50" s="384">
        <v>239899179</v>
      </c>
      <c r="N50" s="384">
        <v>1870099</v>
      </c>
      <c r="O50" s="384"/>
      <c r="P50" s="384"/>
      <c r="Q50" s="384">
        <v>133813693</v>
      </c>
      <c r="R50" s="384">
        <v>482906297</v>
      </c>
      <c r="S50" s="384">
        <v>97291138</v>
      </c>
      <c r="T50" s="384">
        <v>19559955</v>
      </c>
      <c r="U50" s="386"/>
      <c r="V50" s="374">
        <f t="shared" si="4"/>
        <v>1366372044</v>
      </c>
    </row>
    <row r="51" spans="1:22" ht="18.75" customHeight="1">
      <c r="A51" s="383" t="s">
        <v>159</v>
      </c>
      <c r="B51" s="384"/>
      <c r="D51" s="384"/>
      <c r="E51" s="384"/>
      <c r="F51" s="385"/>
      <c r="G51" s="384"/>
      <c r="H51" s="384"/>
      <c r="I51" s="384"/>
      <c r="J51" s="384"/>
      <c r="K51" s="384"/>
      <c r="M51" s="384"/>
      <c r="N51" s="384">
        <v>1968298</v>
      </c>
      <c r="O51" s="384"/>
      <c r="P51" s="384"/>
      <c r="Q51" s="384"/>
      <c r="R51" s="384"/>
      <c r="S51" s="384"/>
      <c r="T51" s="384"/>
      <c r="U51" s="386"/>
      <c r="V51" s="374">
        <f t="shared" si="4"/>
        <v>1968298</v>
      </c>
    </row>
    <row r="52" spans="1:22" ht="18.75" customHeight="1">
      <c r="A52" s="383" t="s">
        <v>160</v>
      </c>
      <c r="B52" s="384"/>
      <c r="C52" s="384">
        <v>172628</v>
      </c>
      <c r="D52" s="384"/>
      <c r="E52" s="384"/>
      <c r="F52" s="385"/>
      <c r="G52" s="384"/>
      <c r="H52" s="384"/>
      <c r="I52" s="384"/>
      <c r="J52" s="384"/>
      <c r="K52" s="384"/>
      <c r="L52" s="384">
        <v>69541529</v>
      </c>
      <c r="M52" s="384">
        <v>25179187</v>
      </c>
      <c r="N52" s="384">
        <v>425180</v>
      </c>
      <c r="O52" s="384"/>
      <c r="P52" s="384"/>
      <c r="Q52" s="384"/>
      <c r="R52" s="384"/>
      <c r="S52" s="384"/>
      <c r="T52" s="384"/>
      <c r="U52" s="386"/>
      <c r="V52" s="374">
        <f t="shared" si="4"/>
        <v>95318524</v>
      </c>
    </row>
    <row r="53" spans="1:22" ht="18.75" customHeight="1">
      <c r="A53" s="383" t="s">
        <v>161</v>
      </c>
      <c r="B53" s="384">
        <v>2775619</v>
      </c>
      <c r="C53" s="384"/>
      <c r="D53" s="384"/>
      <c r="E53" s="384"/>
      <c r="F53" s="385"/>
      <c r="G53" s="384"/>
      <c r="H53" s="384"/>
      <c r="I53" s="384"/>
      <c r="J53" s="384"/>
      <c r="K53" s="384"/>
      <c r="L53" s="384">
        <v>2948560</v>
      </c>
      <c r="M53" s="384">
        <v>22645563</v>
      </c>
      <c r="N53" s="384">
        <v>171193</v>
      </c>
      <c r="O53" s="384"/>
      <c r="P53" s="384"/>
      <c r="Q53" s="384"/>
      <c r="R53" s="384"/>
      <c r="S53" s="384"/>
      <c r="T53" s="384"/>
      <c r="U53" s="386"/>
      <c r="V53" s="374">
        <f t="shared" si="4"/>
        <v>28540935</v>
      </c>
    </row>
    <row r="54" spans="1:22" ht="18.75" customHeight="1" thickBot="1">
      <c r="A54" s="400" t="s">
        <v>162</v>
      </c>
      <c r="B54" s="401">
        <v>319450</v>
      </c>
      <c r="C54" s="401"/>
      <c r="D54" s="401"/>
      <c r="E54" s="401"/>
      <c r="F54" s="402"/>
      <c r="G54" s="401"/>
      <c r="H54" s="401"/>
      <c r="I54" s="401"/>
      <c r="J54" s="401"/>
      <c r="K54" s="401"/>
      <c r="L54" s="401">
        <v>1938612</v>
      </c>
      <c r="M54" s="401">
        <v>32404535</v>
      </c>
      <c r="N54" s="401">
        <v>522726</v>
      </c>
      <c r="O54" s="401"/>
      <c r="P54" s="401"/>
      <c r="Q54" s="401"/>
      <c r="R54" s="401"/>
      <c r="S54" s="401"/>
      <c r="T54" s="401"/>
      <c r="U54" s="403"/>
      <c r="V54" s="399">
        <f t="shared" si="4"/>
        <v>35185323</v>
      </c>
    </row>
    <row r="55" spans="1:22" ht="18.75" customHeight="1">
      <c r="A55" s="387" t="s">
        <v>80</v>
      </c>
      <c r="B55" s="387">
        <f t="shared" ref="B55:L55" si="5">SUM(B32:B54)</f>
        <v>62986936</v>
      </c>
      <c r="C55" s="387">
        <f t="shared" si="5"/>
        <v>439854</v>
      </c>
      <c r="D55" s="387">
        <f t="shared" si="5"/>
        <v>0</v>
      </c>
      <c r="E55" s="387">
        <f t="shared" si="5"/>
        <v>0</v>
      </c>
      <c r="F55" s="387">
        <f t="shared" si="5"/>
        <v>0</v>
      </c>
      <c r="G55" s="387">
        <f t="shared" si="5"/>
        <v>10704652</v>
      </c>
      <c r="H55" s="387">
        <f t="shared" si="5"/>
        <v>1182447</v>
      </c>
      <c r="I55" s="387">
        <f t="shared" si="5"/>
        <v>174365</v>
      </c>
      <c r="J55" s="387">
        <f t="shared" si="5"/>
        <v>3387055</v>
      </c>
      <c r="K55" s="387">
        <f t="shared" si="5"/>
        <v>31756</v>
      </c>
      <c r="L55" s="387">
        <f t="shared" si="5"/>
        <v>2922950409</v>
      </c>
      <c r="M55" s="387">
        <f t="shared" ref="M55:V55" si="6">SUM(M32:M54)</f>
        <v>3250396372</v>
      </c>
      <c r="N55" s="387">
        <f t="shared" si="6"/>
        <v>31191637</v>
      </c>
      <c r="O55" s="387">
        <f t="shared" si="6"/>
        <v>215288</v>
      </c>
      <c r="P55" s="387">
        <f t="shared" si="6"/>
        <v>0</v>
      </c>
      <c r="Q55" s="387">
        <f t="shared" si="6"/>
        <v>3646317231</v>
      </c>
      <c r="R55" s="387">
        <f t="shared" si="6"/>
        <v>482906297</v>
      </c>
      <c r="S55" s="387">
        <f t="shared" si="6"/>
        <v>97291138</v>
      </c>
      <c r="T55" s="387">
        <f t="shared" si="6"/>
        <v>65143462</v>
      </c>
      <c r="U55" s="387">
        <f t="shared" si="6"/>
        <v>0</v>
      </c>
      <c r="V55" s="375">
        <f t="shared" si="6"/>
        <v>10575318899</v>
      </c>
    </row>
    <row r="56" spans="1:22" ht="15.75">
      <c r="A56" s="375"/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</row>
    <row r="57" spans="1:22" ht="15.75">
      <c r="A57" s="388" t="s">
        <v>772</v>
      </c>
      <c r="B57" s="382"/>
      <c r="C57" s="382"/>
      <c r="D57" s="382"/>
      <c r="E57" s="382"/>
      <c r="F57" s="382"/>
      <c r="G57" s="382"/>
      <c r="H57" s="382"/>
      <c r="I57" s="382"/>
      <c r="J57" s="382"/>
      <c r="K57" s="389"/>
      <c r="L57" s="388" t="str">
        <f>A57</f>
        <v>CHANGE IN VALUATION FROM 2016 TO 2017</v>
      </c>
      <c r="M57" s="382"/>
      <c r="N57" s="382"/>
    </row>
    <row r="58" spans="1:22">
      <c r="A58" s="382"/>
      <c r="B58" s="382"/>
      <c r="C58" s="382"/>
      <c r="D58" s="382"/>
      <c r="E58" s="382"/>
      <c r="F58" s="382"/>
      <c r="G58" s="382"/>
      <c r="H58" s="382"/>
      <c r="I58" s="382"/>
      <c r="J58" s="382"/>
      <c r="K58" s="389"/>
      <c r="L58" s="382"/>
      <c r="M58" s="382"/>
      <c r="N58" s="382"/>
    </row>
    <row r="59" spans="1:22" s="377" customFormat="1" ht="31.5">
      <c r="A59" s="376"/>
      <c r="B59" s="393" t="str">
        <f t="shared" ref="B59:T59" si="7">B31</f>
        <v>Bentonite</v>
      </c>
      <c r="C59" s="393" t="str">
        <f t="shared" si="7"/>
        <v>Clay</v>
      </c>
      <c r="D59" s="393" t="str">
        <f t="shared" si="7"/>
        <v>Decorative Stone</v>
      </c>
      <c r="E59" s="393" t="str">
        <f t="shared" si="7"/>
        <v>Feldspar</v>
      </c>
      <c r="F59" s="393" t="str">
        <f t="shared" si="7"/>
        <v>Gold</v>
      </c>
      <c r="G59" s="393" t="str">
        <f t="shared" si="7"/>
        <v>Granite Ballast</v>
      </c>
      <c r="H59" s="393" t="str">
        <f t="shared" si="7"/>
        <v>Gypsum</v>
      </c>
      <c r="I59" s="393" t="str">
        <f t="shared" si="7"/>
        <v>Leonardite</v>
      </c>
      <c r="J59" s="393" t="str">
        <f t="shared" si="7"/>
        <v>Limestone</v>
      </c>
      <c r="K59" s="393" t="str">
        <f t="shared" si="7"/>
        <v>Moss Rock</v>
      </c>
      <c r="L59" s="393" t="str">
        <f t="shared" si="7"/>
        <v>Natural Gas</v>
      </c>
      <c r="M59" s="393" t="str">
        <f t="shared" si="7"/>
        <v>Oil</v>
      </c>
      <c r="N59" s="393" t="str">
        <f t="shared" si="7"/>
        <v>Sand &amp; Gravel</v>
      </c>
      <c r="O59" s="393" t="str">
        <f t="shared" si="7"/>
        <v>Shale</v>
      </c>
      <c r="P59" s="393" t="str">
        <f t="shared" si="7"/>
        <v>Sodium Sulphate</v>
      </c>
      <c r="Q59" s="393" t="str">
        <f t="shared" si="7"/>
        <v>Surface Coal</v>
      </c>
      <c r="R59" s="393" t="str">
        <f t="shared" si="7"/>
        <v>Trona</v>
      </c>
      <c r="S59" s="393" t="str">
        <f t="shared" si="7"/>
        <v>Underground Coal</v>
      </c>
      <c r="T59" s="393" t="str">
        <f t="shared" si="7"/>
        <v>Uranium</v>
      </c>
      <c r="U59" s="393" t="str">
        <f>U31</f>
        <v>Other Minerals</v>
      </c>
      <c r="V59" s="394" t="str">
        <f>V31</f>
        <v>Total</v>
      </c>
    </row>
    <row r="60" spans="1:22" ht="18.75" customHeight="1">
      <c r="A60" s="382" t="s">
        <v>140</v>
      </c>
      <c r="B60" s="382">
        <f t="shared" ref="B60:U60" si="8">B4-B32</f>
        <v>0</v>
      </c>
      <c r="C60" s="382">
        <f t="shared" si="8"/>
        <v>0</v>
      </c>
      <c r="D60" s="382">
        <f t="shared" si="8"/>
        <v>0</v>
      </c>
      <c r="E60" s="382">
        <f t="shared" si="8"/>
        <v>0</v>
      </c>
      <c r="F60" s="382">
        <f t="shared" si="8"/>
        <v>0</v>
      </c>
      <c r="G60" s="382">
        <f t="shared" si="8"/>
        <v>0</v>
      </c>
      <c r="H60" s="382">
        <f t="shared" si="8"/>
        <v>165315</v>
      </c>
      <c r="I60" s="382">
        <f t="shared" si="8"/>
        <v>0</v>
      </c>
      <c r="J60" s="382">
        <f t="shared" si="8"/>
        <v>975786</v>
      </c>
      <c r="K60" s="382">
        <f t="shared" si="8"/>
        <v>-3341</v>
      </c>
      <c r="L60" s="382">
        <f t="shared" si="8"/>
        <v>0</v>
      </c>
      <c r="M60" s="382">
        <f t="shared" si="8"/>
        <v>-280061</v>
      </c>
      <c r="N60" s="382">
        <f t="shared" si="8"/>
        <v>39902</v>
      </c>
      <c r="O60" s="382">
        <f t="shared" si="8"/>
        <v>267259</v>
      </c>
      <c r="P60" s="382">
        <f t="shared" si="8"/>
        <v>0</v>
      </c>
      <c r="Q60" s="382">
        <f>Q4-Q32</f>
        <v>0</v>
      </c>
      <c r="R60" s="382">
        <f t="shared" si="8"/>
        <v>0</v>
      </c>
      <c r="S60" s="382">
        <f t="shared" si="8"/>
        <v>0</v>
      </c>
      <c r="T60" s="382">
        <f t="shared" si="8"/>
        <v>0</v>
      </c>
      <c r="U60" s="382">
        <f t="shared" si="8"/>
        <v>0</v>
      </c>
      <c r="V60" s="374">
        <f t="shared" ref="V60:V82" si="9">SUM(B60:U60)</f>
        <v>1164860</v>
      </c>
    </row>
    <row r="61" spans="1:22" ht="18.75" customHeight="1">
      <c r="A61" s="382" t="s">
        <v>141</v>
      </c>
      <c r="B61" s="382">
        <f t="shared" ref="B61:U61" si="10">B5-B33</f>
        <v>-1274119</v>
      </c>
      <c r="C61" s="382">
        <f t="shared" si="10"/>
        <v>0</v>
      </c>
      <c r="D61" s="382">
        <f t="shared" si="10"/>
        <v>0</v>
      </c>
      <c r="E61" s="382">
        <f t="shared" si="10"/>
        <v>0</v>
      </c>
      <c r="F61" s="382">
        <f t="shared" si="10"/>
        <v>0</v>
      </c>
      <c r="G61" s="382">
        <f t="shared" si="10"/>
        <v>0</v>
      </c>
      <c r="H61" s="382">
        <f t="shared" si="10"/>
        <v>870959</v>
      </c>
      <c r="I61" s="382">
        <f t="shared" si="10"/>
        <v>0</v>
      </c>
      <c r="J61" s="382">
        <f t="shared" si="10"/>
        <v>0</v>
      </c>
      <c r="K61" s="382">
        <f t="shared" si="10"/>
        <v>0</v>
      </c>
      <c r="L61" s="382">
        <f t="shared" si="10"/>
        <v>-498534</v>
      </c>
      <c r="M61" s="382">
        <f t="shared" si="10"/>
        <v>-11707271</v>
      </c>
      <c r="N61" s="382">
        <f t="shared" si="10"/>
        <v>-58812</v>
      </c>
      <c r="O61" s="382">
        <f t="shared" si="10"/>
        <v>0</v>
      </c>
      <c r="P61" s="382">
        <f t="shared" si="10"/>
        <v>0</v>
      </c>
      <c r="Q61" s="382">
        <f t="shared" si="10"/>
        <v>0</v>
      </c>
      <c r="R61" s="382">
        <f t="shared" si="10"/>
        <v>0</v>
      </c>
      <c r="S61" s="382">
        <f t="shared" si="10"/>
        <v>0</v>
      </c>
      <c r="T61" s="382">
        <f t="shared" si="10"/>
        <v>0</v>
      </c>
      <c r="U61" s="382">
        <f t="shared" si="10"/>
        <v>0</v>
      </c>
      <c r="V61" s="374">
        <f t="shared" si="9"/>
        <v>-12667777</v>
      </c>
    </row>
    <row r="62" spans="1:22" ht="18.75" customHeight="1">
      <c r="A62" s="382" t="s">
        <v>142</v>
      </c>
      <c r="B62" s="382">
        <f t="shared" ref="B62:U62" si="11">B6-B34</f>
        <v>0</v>
      </c>
      <c r="C62" s="382">
        <f t="shared" si="11"/>
        <v>0</v>
      </c>
      <c r="D62" s="382">
        <f t="shared" si="11"/>
        <v>0</v>
      </c>
      <c r="E62" s="382">
        <f t="shared" si="11"/>
        <v>0</v>
      </c>
      <c r="F62" s="382">
        <f t="shared" si="11"/>
        <v>0</v>
      </c>
      <c r="G62" s="382">
        <f t="shared" si="11"/>
        <v>0</v>
      </c>
      <c r="H62" s="382">
        <f t="shared" si="11"/>
        <v>0</v>
      </c>
      <c r="I62" s="382">
        <f t="shared" si="11"/>
        <v>0</v>
      </c>
      <c r="J62" s="382">
        <f t="shared" si="11"/>
        <v>0</v>
      </c>
      <c r="K62" s="382">
        <f t="shared" si="11"/>
        <v>0</v>
      </c>
      <c r="L62" s="382">
        <f t="shared" si="11"/>
        <v>-22615827</v>
      </c>
      <c r="M62" s="382">
        <f t="shared" si="11"/>
        <v>-241559481</v>
      </c>
      <c r="N62" s="382">
        <f t="shared" si="11"/>
        <v>-1158356</v>
      </c>
      <c r="O62" s="382">
        <f t="shared" si="11"/>
        <v>0</v>
      </c>
      <c r="P62" s="382">
        <f t="shared" si="11"/>
        <v>0</v>
      </c>
      <c r="Q62" s="382">
        <f>Q6-Q34</f>
        <v>-690881761</v>
      </c>
      <c r="R62" s="382">
        <f t="shared" si="11"/>
        <v>0</v>
      </c>
      <c r="S62" s="382">
        <f t="shared" si="11"/>
        <v>0</v>
      </c>
      <c r="T62" s="382">
        <f t="shared" si="11"/>
        <v>-2931102</v>
      </c>
      <c r="U62" s="382">
        <f t="shared" si="11"/>
        <v>0</v>
      </c>
      <c r="V62" s="374">
        <f t="shared" si="9"/>
        <v>-959146527</v>
      </c>
    </row>
    <row r="63" spans="1:22" ht="18.75" customHeight="1">
      <c r="A63" s="382" t="s">
        <v>143</v>
      </c>
      <c r="B63" s="382">
        <f t="shared" ref="B63:U63" si="12">B7-B35</f>
        <v>0</v>
      </c>
      <c r="C63" s="382">
        <f t="shared" si="12"/>
        <v>0</v>
      </c>
      <c r="D63" s="382">
        <f t="shared" si="12"/>
        <v>166059</v>
      </c>
      <c r="E63" s="382">
        <f t="shared" si="12"/>
        <v>0</v>
      </c>
      <c r="F63" s="382">
        <f t="shared" si="12"/>
        <v>0</v>
      </c>
      <c r="G63" s="382">
        <f t="shared" si="12"/>
        <v>0</v>
      </c>
      <c r="H63" s="382">
        <f t="shared" si="12"/>
        <v>0</v>
      </c>
      <c r="I63" s="382">
        <f t="shared" si="12"/>
        <v>0</v>
      </c>
      <c r="J63" s="382">
        <f t="shared" si="12"/>
        <v>0</v>
      </c>
      <c r="K63" s="382">
        <f t="shared" si="12"/>
        <v>550</v>
      </c>
      <c r="L63" s="382">
        <f t="shared" si="12"/>
        <v>-22871786</v>
      </c>
      <c r="M63" s="382">
        <f t="shared" si="12"/>
        <v>-5973988</v>
      </c>
      <c r="N63" s="382">
        <f t="shared" si="12"/>
        <v>-189087</v>
      </c>
      <c r="O63" s="382">
        <f t="shared" si="12"/>
        <v>0</v>
      </c>
      <c r="P63" s="382">
        <f t="shared" si="12"/>
        <v>0</v>
      </c>
      <c r="Q63" s="382">
        <f t="shared" si="12"/>
        <v>0</v>
      </c>
      <c r="R63" s="382">
        <f t="shared" si="12"/>
        <v>0</v>
      </c>
      <c r="S63" s="382">
        <f t="shared" si="12"/>
        <v>0</v>
      </c>
      <c r="T63" s="382">
        <f t="shared" si="12"/>
        <v>0</v>
      </c>
      <c r="U63" s="382">
        <f t="shared" si="12"/>
        <v>0</v>
      </c>
      <c r="V63" s="374">
        <f t="shared" si="9"/>
        <v>-28868252</v>
      </c>
    </row>
    <row r="64" spans="1:22" ht="18.75" customHeight="1">
      <c r="A64" s="382" t="s">
        <v>144</v>
      </c>
      <c r="B64" s="382">
        <f t="shared" ref="B64:U64" si="13">B8-B36</f>
        <v>0</v>
      </c>
      <c r="C64" s="382">
        <f t="shared" si="13"/>
        <v>-13329</v>
      </c>
      <c r="D64" s="382">
        <f t="shared" si="13"/>
        <v>0</v>
      </c>
      <c r="E64" s="382">
        <f t="shared" si="13"/>
        <v>0</v>
      </c>
      <c r="F64" s="382">
        <f t="shared" si="13"/>
        <v>0</v>
      </c>
      <c r="G64" s="382">
        <f t="shared" si="13"/>
        <v>0</v>
      </c>
      <c r="H64" s="382">
        <f t="shared" si="13"/>
        <v>0</v>
      </c>
      <c r="I64" s="382">
        <f t="shared" si="13"/>
        <v>134021</v>
      </c>
      <c r="J64" s="382">
        <f t="shared" si="13"/>
        <v>0</v>
      </c>
      <c r="K64" s="382">
        <f t="shared" si="13"/>
        <v>0</v>
      </c>
      <c r="L64" s="382">
        <f t="shared" si="13"/>
        <v>-38611014</v>
      </c>
      <c r="M64" s="382">
        <f t="shared" si="13"/>
        <v>-299433271</v>
      </c>
      <c r="N64" s="382">
        <f t="shared" si="13"/>
        <v>-1224867</v>
      </c>
      <c r="O64" s="382">
        <f t="shared" si="13"/>
        <v>0</v>
      </c>
      <c r="P64" s="382">
        <f t="shared" si="13"/>
        <v>0</v>
      </c>
      <c r="Q64" s="382">
        <f t="shared" si="13"/>
        <v>-73544871</v>
      </c>
      <c r="R64" s="382">
        <f t="shared" si="13"/>
        <v>0</v>
      </c>
      <c r="S64" s="382">
        <f t="shared" si="13"/>
        <v>0</v>
      </c>
      <c r="T64" s="382">
        <f t="shared" si="13"/>
        <v>-14178783</v>
      </c>
      <c r="U64" s="382">
        <f t="shared" si="13"/>
        <v>0</v>
      </c>
      <c r="V64" s="374">
        <f t="shared" si="9"/>
        <v>-426872114</v>
      </c>
    </row>
    <row r="65" spans="1:22" ht="18.75" customHeight="1">
      <c r="A65" s="382" t="s">
        <v>145</v>
      </c>
      <c r="B65" s="382">
        <f t="shared" ref="B65:U65" si="14">B9-B37</f>
        <v>-5055819</v>
      </c>
      <c r="C65" s="382">
        <f t="shared" si="14"/>
        <v>0</v>
      </c>
      <c r="D65" s="382">
        <f t="shared" si="14"/>
        <v>0</v>
      </c>
      <c r="E65" s="382">
        <f t="shared" si="14"/>
        <v>0</v>
      </c>
      <c r="F65" s="382">
        <f t="shared" si="14"/>
        <v>0</v>
      </c>
      <c r="G65" s="382">
        <f t="shared" si="14"/>
        <v>0</v>
      </c>
      <c r="H65" s="382">
        <f t="shared" si="14"/>
        <v>0</v>
      </c>
      <c r="I65" s="382">
        <f t="shared" si="14"/>
        <v>0</v>
      </c>
      <c r="J65" s="382">
        <f t="shared" si="14"/>
        <v>0</v>
      </c>
      <c r="K65" s="382">
        <f t="shared" si="14"/>
        <v>0</v>
      </c>
      <c r="L65" s="382">
        <f t="shared" si="14"/>
        <v>-3318</v>
      </c>
      <c r="M65" s="382">
        <f t="shared" si="14"/>
        <v>-9637704</v>
      </c>
      <c r="N65" s="382">
        <f t="shared" si="14"/>
        <v>-214335</v>
      </c>
      <c r="O65" s="382">
        <f t="shared" si="14"/>
        <v>0</v>
      </c>
      <c r="P65" s="382">
        <f t="shared" si="14"/>
        <v>0</v>
      </c>
      <c r="Q65" s="382">
        <f t="shared" si="14"/>
        <v>0</v>
      </c>
      <c r="R65" s="382">
        <f t="shared" si="14"/>
        <v>0</v>
      </c>
      <c r="S65" s="382">
        <f t="shared" si="14"/>
        <v>0</v>
      </c>
      <c r="T65" s="382">
        <f t="shared" si="14"/>
        <v>114497</v>
      </c>
      <c r="U65" s="382">
        <f t="shared" si="14"/>
        <v>0</v>
      </c>
      <c r="V65" s="374">
        <f t="shared" si="9"/>
        <v>-14796679</v>
      </c>
    </row>
    <row r="66" spans="1:22" ht="18.75" customHeight="1">
      <c r="A66" s="382" t="s">
        <v>146</v>
      </c>
      <c r="B66" s="382">
        <f t="shared" ref="B66:U66" si="15">B10-B38</f>
        <v>0</v>
      </c>
      <c r="C66" s="382">
        <f t="shared" si="15"/>
        <v>0</v>
      </c>
      <c r="D66" s="382">
        <f t="shared" si="15"/>
        <v>0</v>
      </c>
      <c r="E66" s="382">
        <f t="shared" si="15"/>
        <v>0</v>
      </c>
      <c r="F66" s="382">
        <f t="shared" si="15"/>
        <v>0</v>
      </c>
      <c r="G66" s="382">
        <f t="shared" si="15"/>
        <v>0</v>
      </c>
      <c r="H66" s="382">
        <f t="shared" si="15"/>
        <v>0</v>
      </c>
      <c r="I66" s="382">
        <f t="shared" si="15"/>
        <v>0</v>
      </c>
      <c r="J66" s="382">
        <f t="shared" si="15"/>
        <v>0</v>
      </c>
      <c r="K66" s="382">
        <f t="shared" si="15"/>
        <v>0</v>
      </c>
      <c r="L66" s="382">
        <f t="shared" si="15"/>
        <v>-22201406</v>
      </c>
      <c r="M66" s="382">
        <f t="shared" si="15"/>
        <v>-19325929</v>
      </c>
      <c r="N66" s="382">
        <f t="shared" si="15"/>
        <v>-87233</v>
      </c>
      <c r="O66" s="382">
        <f t="shared" si="15"/>
        <v>0</v>
      </c>
      <c r="P66" s="382">
        <f t="shared" si="15"/>
        <v>0</v>
      </c>
      <c r="Q66" s="382">
        <f t="shared" si="15"/>
        <v>0</v>
      </c>
      <c r="R66" s="382">
        <f t="shared" si="15"/>
        <v>0</v>
      </c>
      <c r="S66" s="382">
        <f t="shared" si="15"/>
        <v>0</v>
      </c>
      <c r="T66" s="382">
        <f t="shared" si="15"/>
        <v>0</v>
      </c>
      <c r="U66" s="382">
        <f t="shared" si="15"/>
        <v>0</v>
      </c>
      <c r="V66" s="374">
        <f t="shared" si="9"/>
        <v>-41614568</v>
      </c>
    </row>
    <row r="67" spans="1:22" ht="18.75" customHeight="1">
      <c r="A67" s="382" t="s">
        <v>147</v>
      </c>
      <c r="B67" s="382">
        <f t="shared" ref="B67:U67" si="16">B11-B39</f>
        <v>0</v>
      </c>
      <c r="C67" s="382">
        <f t="shared" si="16"/>
        <v>0</v>
      </c>
      <c r="D67" s="382">
        <f t="shared" si="16"/>
        <v>0</v>
      </c>
      <c r="E67" s="382">
        <f t="shared" si="16"/>
        <v>0</v>
      </c>
      <c r="F67" s="382">
        <f t="shared" si="16"/>
        <v>0</v>
      </c>
      <c r="G67" s="382">
        <f t="shared" si="16"/>
        <v>0</v>
      </c>
      <c r="H67" s="382">
        <f t="shared" si="16"/>
        <v>0</v>
      </c>
      <c r="I67" s="382">
        <f t="shared" si="16"/>
        <v>0</v>
      </c>
      <c r="J67" s="382">
        <f t="shared" si="16"/>
        <v>0</v>
      </c>
      <c r="K67" s="382">
        <f t="shared" si="16"/>
        <v>0</v>
      </c>
      <c r="L67" s="382">
        <f t="shared" si="16"/>
        <v>0</v>
      </c>
      <c r="M67" s="382">
        <f t="shared" si="16"/>
        <v>-19076</v>
      </c>
      <c r="N67" s="382">
        <f t="shared" si="16"/>
        <v>-143419</v>
      </c>
      <c r="O67" s="382">
        <f t="shared" si="16"/>
        <v>0</v>
      </c>
      <c r="P67" s="382">
        <f t="shared" si="16"/>
        <v>0</v>
      </c>
      <c r="Q67" s="382">
        <f t="shared" si="16"/>
        <v>0</v>
      </c>
      <c r="R67" s="382">
        <f t="shared" si="16"/>
        <v>0</v>
      </c>
      <c r="S67" s="382">
        <f t="shared" si="16"/>
        <v>0</v>
      </c>
      <c r="T67" s="382">
        <f t="shared" si="16"/>
        <v>0</v>
      </c>
      <c r="U67" s="382">
        <f t="shared" si="16"/>
        <v>0</v>
      </c>
      <c r="V67" s="374">
        <f t="shared" si="9"/>
        <v>-162495</v>
      </c>
    </row>
    <row r="68" spans="1:22" ht="18.75" customHeight="1">
      <c r="A68" s="382" t="s">
        <v>148</v>
      </c>
      <c r="B68" s="382">
        <f t="shared" ref="B68:U68" si="17">B12-B40</f>
        <v>-762357</v>
      </c>
      <c r="C68" s="382">
        <f t="shared" si="17"/>
        <v>0</v>
      </c>
      <c r="D68" s="382">
        <f t="shared" si="17"/>
        <v>960</v>
      </c>
      <c r="E68" s="382">
        <f t="shared" si="17"/>
        <v>0</v>
      </c>
      <c r="F68" s="382">
        <f t="shared" si="17"/>
        <v>0</v>
      </c>
      <c r="G68" s="382">
        <f t="shared" si="17"/>
        <v>0</v>
      </c>
      <c r="H68" s="382">
        <f t="shared" si="17"/>
        <v>0</v>
      </c>
      <c r="I68" s="382">
        <f t="shared" si="17"/>
        <v>0</v>
      </c>
      <c r="J68" s="382">
        <f t="shared" si="17"/>
        <v>0</v>
      </c>
      <c r="K68" s="382">
        <f t="shared" si="17"/>
        <v>0</v>
      </c>
      <c r="L68" s="382">
        <f t="shared" si="17"/>
        <v>-110920</v>
      </c>
      <c r="M68" s="382">
        <f t="shared" si="17"/>
        <v>-17539518</v>
      </c>
      <c r="N68" s="382">
        <f t="shared" si="17"/>
        <v>-16050</v>
      </c>
      <c r="O68" s="382">
        <f t="shared" si="17"/>
        <v>0</v>
      </c>
      <c r="P68" s="382">
        <f t="shared" si="17"/>
        <v>0</v>
      </c>
      <c r="Q68" s="382">
        <f t="shared" si="17"/>
        <v>0</v>
      </c>
      <c r="R68" s="382">
        <f t="shared" si="17"/>
        <v>0</v>
      </c>
      <c r="S68" s="382">
        <f t="shared" si="17"/>
        <v>0</v>
      </c>
      <c r="T68" s="382">
        <f t="shared" si="17"/>
        <v>0</v>
      </c>
      <c r="U68" s="382">
        <f t="shared" si="17"/>
        <v>0</v>
      </c>
      <c r="V68" s="374">
        <f t="shared" si="9"/>
        <v>-18427885</v>
      </c>
    </row>
    <row r="69" spans="1:22" ht="18.75" customHeight="1">
      <c r="A69" s="382" t="s">
        <v>149</v>
      </c>
      <c r="B69" s="382">
        <f t="shared" ref="B69:U69" si="18">B13-B41</f>
        <v>10782</v>
      </c>
      <c r="C69" s="382">
        <f t="shared" si="18"/>
        <v>0</v>
      </c>
      <c r="D69" s="382">
        <f t="shared" si="18"/>
        <v>0</v>
      </c>
      <c r="E69" s="382">
        <f t="shared" si="18"/>
        <v>0</v>
      </c>
      <c r="F69" s="382">
        <f t="shared" si="18"/>
        <v>0</v>
      </c>
      <c r="G69" s="382">
        <f t="shared" si="18"/>
        <v>0</v>
      </c>
      <c r="H69" s="382">
        <f t="shared" si="18"/>
        <v>0</v>
      </c>
      <c r="I69" s="382">
        <f t="shared" si="18"/>
        <v>0</v>
      </c>
      <c r="J69" s="382">
        <f t="shared" si="18"/>
        <v>0</v>
      </c>
      <c r="K69" s="382">
        <f t="shared" si="18"/>
        <v>0</v>
      </c>
      <c r="L69" s="382">
        <f t="shared" si="18"/>
        <v>-66092670</v>
      </c>
      <c r="M69" s="382">
        <f t="shared" si="18"/>
        <v>-23629023</v>
      </c>
      <c r="N69" s="382">
        <f t="shared" si="18"/>
        <v>-724631</v>
      </c>
      <c r="O69" s="382">
        <f t="shared" si="18"/>
        <v>0</v>
      </c>
      <c r="P69" s="382">
        <f t="shared" si="18"/>
        <v>0</v>
      </c>
      <c r="Q69" s="382">
        <f t="shared" si="18"/>
        <v>0</v>
      </c>
      <c r="R69" s="382">
        <f t="shared" si="18"/>
        <v>0</v>
      </c>
      <c r="S69" s="382">
        <f t="shared" si="18"/>
        <v>0</v>
      </c>
      <c r="T69" s="382">
        <f t="shared" si="18"/>
        <v>-6576130</v>
      </c>
      <c r="U69" s="382">
        <f t="shared" si="18"/>
        <v>0</v>
      </c>
      <c r="V69" s="374">
        <f t="shared" si="9"/>
        <v>-97011672</v>
      </c>
    </row>
    <row r="70" spans="1:22" ht="18.75" customHeight="1">
      <c r="A70" s="382" t="s">
        <v>150</v>
      </c>
      <c r="B70" s="382">
        <f t="shared" ref="B70:U70" si="19">B14-B42</f>
        <v>0</v>
      </c>
      <c r="C70" s="382">
        <f t="shared" si="19"/>
        <v>0</v>
      </c>
      <c r="D70" s="382">
        <f t="shared" si="19"/>
        <v>0</v>
      </c>
      <c r="E70" s="382">
        <f t="shared" si="19"/>
        <v>0</v>
      </c>
      <c r="F70" s="382">
        <f t="shared" si="19"/>
        <v>0</v>
      </c>
      <c r="G70" s="382">
        <f t="shared" si="19"/>
        <v>-632892</v>
      </c>
      <c r="H70" s="382">
        <f t="shared" si="19"/>
        <v>0</v>
      </c>
      <c r="I70" s="382">
        <f t="shared" si="19"/>
        <v>0</v>
      </c>
      <c r="J70" s="382">
        <f t="shared" si="19"/>
        <v>0</v>
      </c>
      <c r="K70" s="382">
        <f t="shared" si="19"/>
        <v>0</v>
      </c>
      <c r="L70" s="382">
        <f t="shared" si="19"/>
        <v>4894399</v>
      </c>
      <c r="M70" s="382">
        <f t="shared" si="19"/>
        <v>-12573397</v>
      </c>
      <c r="N70" s="382">
        <f t="shared" si="19"/>
        <v>55736</v>
      </c>
      <c r="O70" s="382">
        <f t="shared" si="19"/>
        <v>0</v>
      </c>
      <c r="P70" s="382">
        <f t="shared" si="19"/>
        <v>0</v>
      </c>
      <c r="Q70" s="382">
        <f t="shared" si="19"/>
        <v>0</v>
      </c>
      <c r="R70" s="382">
        <f t="shared" si="19"/>
        <v>0</v>
      </c>
      <c r="S70" s="382">
        <f t="shared" si="19"/>
        <v>0</v>
      </c>
      <c r="T70" s="382">
        <f t="shared" si="19"/>
        <v>0</v>
      </c>
      <c r="U70" s="382">
        <f t="shared" si="19"/>
        <v>0</v>
      </c>
      <c r="V70" s="374">
        <f t="shared" si="9"/>
        <v>-8256154</v>
      </c>
    </row>
    <row r="71" spans="1:22" ht="18.75" customHeight="1">
      <c r="A71" s="382" t="s">
        <v>151</v>
      </c>
      <c r="B71" s="382">
        <f t="shared" ref="B71:U71" si="20">B15-B43</f>
        <v>0</v>
      </c>
      <c r="C71" s="382">
        <f t="shared" si="20"/>
        <v>-253897</v>
      </c>
      <c r="D71" s="382">
        <f t="shared" si="20"/>
        <v>209536</v>
      </c>
      <c r="E71" s="382">
        <f t="shared" si="20"/>
        <v>0</v>
      </c>
      <c r="F71" s="382">
        <f t="shared" si="20"/>
        <v>0</v>
      </c>
      <c r="G71" s="382">
        <f t="shared" si="20"/>
        <v>0</v>
      </c>
      <c r="H71" s="382">
        <f t="shared" si="20"/>
        <v>0</v>
      </c>
      <c r="I71" s="382">
        <f t="shared" si="20"/>
        <v>0</v>
      </c>
      <c r="J71" s="382">
        <f t="shared" si="20"/>
        <v>0</v>
      </c>
      <c r="K71" s="382">
        <f t="shared" si="20"/>
        <v>0</v>
      </c>
      <c r="L71" s="382">
        <f t="shared" si="20"/>
        <v>-14671219</v>
      </c>
      <c r="M71" s="382">
        <f t="shared" si="20"/>
        <v>-1564488</v>
      </c>
      <c r="N71" s="382">
        <f t="shared" si="20"/>
        <v>-255047</v>
      </c>
      <c r="O71" s="382">
        <f t="shared" si="20"/>
        <v>0</v>
      </c>
      <c r="P71" s="382">
        <f t="shared" si="20"/>
        <v>0</v>
      </c>
      <c r="Q71" s="382">
        <f t="shared" si="20"/>
        <v>-3199237</v>
      </c>
      <c r="R71" s="382">
        <f t="shared" si="20"/>
        <v>0</v>
      </c>
      <c r="S71" s="382">
        <f t="shared" si="20"/>
        <v>0</v>
      </c>
      <c r="T71" s="382">
        <f t="shared" si="20"/>
        <v>0</v>
      </c>
      <c r="U71" s="382">
        <f t="shared" si="20"/>
        <v>0</v>
      </c>
      <c r="V71" s="374">
        <f t="shared" si="9"/>
        <v>-19734352</v>
      </c>
    </row>
    <row r="72" spans="1:22" ht="18.75" customHeight="1">
      <c r="A72" s="382" t="s">
        <v>152</v>
      </c>
      <c r="B72" s="382">
        <f t="shared" ref="B72:U72" si="21">B16-B44</f>
        <v>251382</v>
      </c>
      <c r="C72" s="382">
        <f t="shared" si="21"/>
        <v>0</v>
      </c>
      <c r="D72" s="382">
        <f t="shared" si="21"/>
        <v>0</v>
      </c>
      <c r="E72" s="382">
        <f t="shared" si="21"/>
        <v>0</v>
      </c>
      <c r="F72" s="382">
        <f t="shared" si="21"/>
        <v>0</v>
      </c>
      <c r="G72" s="382">
        <f t="shared" si="21"/>
        <v>0</v>
      </c>
      <c r="H72" s="382">
        <f t="shared" si="21"/>
        <v>0</v>
      </c>
      <c r="I72" s="382">
        <f t="shared" si="21"/>
        <v>0</v>
      </c>
      <c r="J72" s="382">
        <f t="shared" si="21"/>
        <v>0</v>
      </c>
      <c r="K72" s="382">
        <f t="shared" si="21"/>
        <v>0</v>
      </c>
      <c r="L72" s="382">
        <f t="shared" si="21"/>
        <v>-2222591</v>
      </c>
      <c r="M72" s="382">
        <f t="shared" si="21"/>
        <v>-25615015</v>
      </c>
      <c r="N72" s="382">
        <f t="shared" si="21"/>
        <v>-930962</v>
      </c>
      <c r="O72" s="382">
        <f t="shared" si="21"/>
        <v>0</v>
      </c>
      <c r="P72" s="382">
        <f t="shared" si="21"/>
        <v>0</v>
      </c>
      <c r="Q72" s="382">
        <f t="shared" si="21"/>
        <v>0</v>
      </c>
      <c r="R72" s="382">
        <f t="shared" si="21"/>
        <v>0</v>
      </c>
      <c r="S72" s="382">
        <f t="shared" si="21"/>
        <v>0</v>
      </c>
      <c r="T72" s="382">
        <f t="shared" si="21"/>
        <v>0</v>
      </c>
      <c r="U72" s="382">
        <f t="shared" si="21"/>
        <v>0</v>
      </c>
      <c r="V72" s="374">
        <f t="shared" si="9"/>
        <v>-28517186</v>
      </c>
    </row>
    <row r="73" spans="1:22" ht="18.75" customHeight="1">
      <c r="A73" s="382" t="s">
        <v>153</v>
      </c>
      <c r="B73" s="382">
        <f t="shared" ref="B73:U73" si="22">B17-B45</f>
        <v>0</v>
      </c>
      <c r="C73" s="382">
        <f t="shared" si="22"/>
        <v>0</v>
      </c>
      <c r="D73" s="382">
        <f t="shared" si="22"/>
        <v>0</v>
      </c>
      <c r="E73" s="382">
        <f t="shared" si="22"/>
        <v>0</v>
      </c>
      <c r="F73" s="382">
        <f t="shared" si="22"/>
        <v>0</v>
      </c>
      <c r="G73" s="382">
        <f t="shared" si="22"/>
        <v>0</v>
      </c>
      <c r="H73" s="382">
        <f t="shared" si="22"/>
        <v>0</v>
      </c>
      <c r="I73" s="382">
        <f t="shared" si="22"/>
        <v>0</v>
      </c>
      <c r="J73" s="382">
        <f t="shared" si="22"/>
        <v>0</v>
      </c>
      <c r="K73" s="382">
        <f t="shared" si="22"/>
        <v>0</v>
      </c>
      <c r="L73" s="382">
        <f t="shared" si="22"/>
        <v>-260985</v>
      </c>
      <c r="M73" s="382">
        <f t="shared" si="22"/>
        <v>-7657210</v>
      </c>
      <c r="N73" s="382">
        <f t="shared" si="22"/>
        <v>23250</v>
      </c>
      <c r="O73" s="382">
        <f t="shared" si="22"/>
        <v>0</v>
      </c>
      <c r="P73" s="382">
        <f t="shared" si="22"/>
        <v>0</v>
      </c>
      <c r="Q73" s="382">
        <f t="shared" si="22"/>
        <v>0</v>
      </c>
      <c r="R73" s="382">
        <f t="shared" si="22"/>
        <v>0</v>
      </c>
      <c r="S73" s="382">
        <f t="shared" si="22"/>
        <v>0</v>
      </c>
      <c r="T73" s="382">
        <f t="shared" si="22"/>
        <v>0</v>
      </c>
      <c r="U73" s="382">
        <f t="shared" si="22"/>
        <v>0</v>
      </c>
      <c r="V73" s="374">
        <f t="shared" si="9"/>
        <v>-7894945</v>
      </c>
    </row>
    <row r="74" spans="1:22" ht="18.75" customHeight="1">
      <c r="A74" s="382" t="s">
        <v>154</v>
      </c>
      <c r="B74" s="382">
        <f t="shared" ref="B74:U74" si="23">B18-B46</f>
        <v>0</v>
      </c>
      <c r="C74" s="382">
        <f t="shared" si="23"/>
        <v>0</v>
      </c>
      <c r="D74" s="382">
        <f t="shared" si="23"/>
        <v>0</v>
      </c>
      <c r="E74" s="382">
        <f t="shared" si="23"/>
        <v>0</v>
      </c>
      <c r="F74" s="382">
        <f t="shared" si="23"/>
        <v>0</v>
      </c>
      <c r="G74" s="382">
        <f t="shared" si="23"/>
        <v>0</v>
      </c>
      <c r="H74" s="382">
        <f t="shared" si="23"/>
        <v>71908</v>
      </c>
      <c r="I74" s="382">
        <f t="shared" si="23"/>
        <v>0</v>
      </c>
      <c r="J74" s="382">
        <f t="shared" si="23"/>
        <v>0</v>
      </c>
      <c r="K74" s="382">
        <f t="shared" si="23"/>
        <v>0</v>
      </c>
      <c r="L74" s="382">
        <f t="shared" si="23"/>
        <v>-451535</v>
      </c>
      <c r="M74" s="382">
        <f t="shared" si="23"/>
        <v>-44300629</v>
      </c>
      <c r="N74" s="382">
        <f t="shared" si="23"/>
        <v>-338151</v>
      </c>
      <c r="O74" s="382">
        <f t="shared" si="23"/>
        <v>0</v>
      </c>
      <c r="P74" s="382">
        <f t="shared" si="23"/>
        <v>0</v>
      </c>
      <c r="Q74" s="382">
        <f t="shared" si="23"/>
        <v>0</v>
      </c>
      <c r="R74" s="382">
        <f t="shared" si="23"/>
        <v>0</v>
      </c>
      <c r="S74" s="382">
        <f t="shared" si="23"/>
        <v>0</v>
      </c>
      <c r="T74" s="382">
        <f t="shared" si="23"/>
        <v>0</v>
      </c>
      <c r="U74" s="382">
        <f t="shared" si="23"/>
        <v>0</v>
      </c>
      <c r="V74" s="374">
        <f t="shared" si="9"/>
        <v>-45018407</v>
      </c>
    </row>
    <row r="75" spans="1:22" ht="18.75" customHeight="1">
      <c r="A75" s="382" t="s">
        <v>155</v>
      </c>
      <c r="B75" s="382">
        <f t="shared" ref="B75:U75" si="24">B19-B47</f>
        <v>0</v>
      </c>
      <c r="C75" s="382">
        <f t="shared" si="24"/>
        <v>0</v>
      </c>
      <c r="D75" s="382">
        <f t="shared" si="24"/>
        <v>26821</v>
      </c>
      <c r="E75" s="382">
        <f t="shared" si="24"/>
        <v>0</v>
      </c>
      <c r="F75" s="382">
        <f t="shared" si="24"/>
        <v>0</v>
      </c>
      <c r="G75" s="382">
        <f t="shared" si="24"/>
        <v>0</v>
      </c>
      <c r="H75" s="382">
        <f t="shared" si="24"/>
        <v>0</v>
      </c>
      <c r="I75" s="382">
        <f t="shared" si="24"/>
        <v>0</v>
      </c>
      <c r="J75" s="382">
        <f t="shared" si="24"/>
        <v>0</v>
      </c>
      <c r="K75" s="382">
        <f t="shared" si="24"/>
        <v>0</v>
      </c>
      <c r="L75" s="382">
        <f t="shared" si="24"/>
        <v>0</v>
      </c>
      <c r="M75" s="382">
        <f t="shared" si="24"/>
        <v>0</v>
      </c>
      <c r="N75" s="382">
        <f t="shared" si="24"/>
        <v>-290586</v>
      </c>
      <c r="O75" s="382">
        <f t="shared" si="24"/>
        <v>0</v>
      </c>
      <c r="P75" s="382">
        <f t="shared" si="24"/>
        <v>0</v>
      </c>
      <c r="Q75" s="382">
        <f t="shared" si="24"/>
        <v>0</v>
      </c>
      <c r="R75" s="382">
        <f t="shared" si="24"/>
        <v>0</v>
      </c>
      <c r="S75" s="382">
        <f t="shared" si="24"/>
        <v>0</v>
      </c>
      <c r="T75" s="382">
        <f t="shared" si="24"/>
        <v>0</v>
      </c>
      <c r="U75" s="382">
        <f t="shared" si="24"/>
        <v>0</v>
      </c>
      <c r="V75" s="374">
        <f t="shared" si="9"/>
        <v>-263765</v>
      </c>
    </row>
    <row r="76" spans="1:22" ht="18.75" customHeight="1">
      <c r="A76" s="382" t="s">
        <v>156</v>
      </c>
      <c r="B76" s="382">
        <f t="shared" ref="B76:U76" si="25">B20-B48</f>
        <v>0</v>
      </c>
      <c r="C76" s="382">
        <f t="shared" si="25"/>
        <v>0</v>
      </c>
      <c r="D76" s="382">
        <f t="shared" si="25"/>
        <v>0</v>
      </c>
      <c r="E76" s="382">
        <f t="shared" si="25"/>
        <v>0</v>
      </c>
      <c r="F76" s="382">
        <f t="shared" si="25"/>
        <v>0</v>
      </c>
      <c r="G76" s="382">
        <f t="shared" si="25"/>
        <v>0</v>
      </c>
      <c r="H76" s="382">
        <f t="shared" si="25"/>
        <v>0</v>
      </c>
      <c r="I76" s="382">
        <f t="shared" si="25"/>
        <v>0</v>
      </c>
      <c r="J76" s="382">
        <f t="shared" si="25"/>
        <v>0</v>
      </c>
      <c r="K76" s="382">
        <f t="shared" si="25"/>
        <v>0</v>
      </c>
      <c r="L76" s="382">
        <f t="shared" si="25"/>
        <v>-1485163</v>
      </c>
      <c r="M76" s="382">
        <f t="shared" si="25"/>
        <v>-302492</v>
      </c>
      <c r="N76" s="382">
        <f t="shared" si="25"/>
        <v>28145</v>
      </c>
      <c r="O76" s="382">
        <f t="shared" si="25"/>
        <v>0</v>
      </c>
      <c r="P76" s="382">
        <f t="shared" si="25"/>
        <v>0</v>
      </c>
      <c r="Q76" s="382">
        <f t="shared" si="25"/>
        <v>0</v>
      </c>
      <c r="R76" s="382">
        <f t="shared" si="25"/>
        <v>0</v>
      </c>
      <c r="S76" s="382">
        <f t="shared" si="25"/>
        <v>0</v>
      </c>
      <c r="T76" s="382">
        <f t="shared" si="25"/>
        <v>0</v>
      </c>
      <c r="U76" s="382">
        <f t="shared" si="25"/>
        <v>0</v>
      </c>
      <c r="V76" s="374">
        <f t="shared" si="9"/>
        <v>-1759510</v>
      </c>
    </row>
    <row r="77" spans="1:22" ht="18.75" customHeight="1">
      <c r="A77" s="382" t="s">
        <v>157</v>
      </c>
      <c r="B77" s="382">
        <f t="shared" ref="B77:U77" si="26">B21-B49</f>
        <v>0</v>
      </c>
      <c r="C77" s="382">
        <f t="shared" si="26"/>
        <v>0</v>
      </c>
      <c r="D77" s="382">
        <f t="shared" si="26"/>
        <v>0</v>
      </c>
      <c r="E77" s="382">
        <f t="shared" si="26"/>
        <v>0</v>
      </c>
      <c r="F77" s="382">
        <f t="shared" si="26"/>
        <v>0</v>
      </c>
      <c r="G77" s="382">
        <f t="shared" si="26"/>
        <v>0</v>
      </c>
      <c r="H77" s="382">
        <f t="shared" si="26"/>
        <v>0</v>
      </c>
      <c r="I77" s="382">
        <f t="shared" si="26"/>
        <v>0</v>
      </c>
      <c r="J77" s="382">
        <f t="shared" si="26"/>
        <v>0</v>
      </c>
      <c r="K77" s="382">
        <f t="shared" si="26"/>
        <v>0</v>
      </c>
      <c r="L77" s="382">
        <f t="shared" si="26"/>
        <v>-263430353</v>
      </c>
      <c r="M77" s="382">
        <f t="shared" si="26"/>
        <v>-31759103</v>
      </c>
      <c r="N77" s="382">
        <f t="shared" si="26"/>
        <v>-277506</v>
      </c>
      <c r="O77" s="382">
        <f t="shared" si="26"/>
        <v>0</v>
      </c>
      <c r="P77" s="382">
        <f t="shared" si="26"/>
        <v>0</v>
      </c>
      <c r="Q77" s="382">
        <f t="shared" si="26"/>
        <v>0</v>
      </c>
      <c r="R77" s="382">
        <f t="shared" si="26"/>
        <v>0</v>
      </c>
      <c r="S77" s="382">
        <f t="shared" si="26"/>
        <v>0</v>
      </c>
      <c r="T77" s="382">
        <f t="shared" si="26"/>
        <v>0</v>
      </c>
      <c r="U77" s="382">
        <f t="shared" si="26"/>
        <v>0</v>
      </c>
      <c r="V77" s="374">
        <f t="shared" si="9"/>
        <v>-295466962</v>
      </c>
    </row>
    <row r="78" spans="1:22" ht="18.75" customHeight="1">
      <c r="A78" s="382" t="s">
        <v>158</v>
      </c>
      <c r="B78" s="382">
        <f t="shared" ref="B78:U78" si="27">B22-B50</f>
        <v>0</v>
      </c>
      <c r="C78" s="382">
        <f t="shared" si="27"/>
        <v>0</v>
      </c>
      <c r="D78" s="382">
        <f t="shared" si="27"/>
        <v>0</v>
      </c>
      <c r="E78" s="382">
        <f t="shared" si="27"/>
        <v>0</v>
      </c>
      <c r="F78" s="382">
        <f t="shared" si="27"/>
        <v>0</v>
      </c>
      <c r="G78" s="382">
        <f t="shared" si="27"/>
        <v>0</v>
      </c>
      <c r="H78" s="382">
        <f t="shared" si="27"/>
        <v>0</v>
      </c>
      <c r="I78" s="382">
        <f t="shared" si="27"/>
        <v>0</v>
      </c>
      <c r="J78" s="382">
        <f t="shared" si="27"/>
        <v>0</v>
      </c>
      <c r="K78" s="382">
        <f t="shared" si="27"/>
        <v>0</v>
      </c>
      <c r="L78" s="382">
        <f t="shared" si="27"/>
        <v>-48467717</v>
      </c>
      <c r="M78" s="382">
        <f t="shared" si="27"/>
        <v>-25019326</v>
      </c>
      <c r="N78" s="382">
        <f t="shared" si="27"/>
        <v>430382</v>
      </c>
      <c r="O78" s="382">
        <f t="shared" si="27"/>
        <v>0</v>
      </c>
      <c r="P78" s="382">
        <f t="shared" si="27"/>
        <v>0</v>
      </c>
      <c r="Q78" s="382">
        <f t="shared" si="27"/>
        <v>939260</v>
      </c>
      <c r="R78" s="382">
        <f t="shared" si="27"/>
        <v>-15290441</v>
      </c>
      <c r="S78" s="382">
        <f t="shared" si="27"/>
        <v>-60237387</v>
      </c>
      <c r="T78" s="382">
        <f t="shared" si="27"/>
        <v>-5823737</v>
      </c>
      <c r="U78" s="382">
        <f t="shared" si="27"/>
        <v>0</v>
      </c>
      <c r="V78" s="374">
        <f t="shared" si="9"/>
        <v>-153468966</v>
      </c>
    </row>
    <row r="79" spans="1:22" ht="18.75" customHeight="1">
      <c r="A79" s="382" t="s">
        <v>159</v>
      </c>
      <c r="B79" s="382">
        <f t="shared" ref="B79:U79" si="28">B23-B51</f>
        <v>0</v>
      </c>
      <c r="C79" s="382">
        <f t="shared" si="28"/>
        <v>0</v>
      </c>
      <c r="D79" s="382">
        <f t="shared" si="28"/>
        <v>0</v>
      </c>
      <c r="E79" s="382">
        <f t="shared" si="28"/>
        <v>0</v>
      </c>
      <c r="F79" s="382">
        <f t="shared" si="28"/>
        <v>0</v>
      </c>
      <c r="G79" s="382">
        <f t="shared" si="28"/>
        <v>0</v>
      </c>
      <c r="H79" s="382">
        <f t="shared" si="28"/>
        <v>0</v>
      </c>
      <c r="I79" s="382">
        <f t="shared" si="28"/>
        <v>0</v>
      </c>
      <c r="J79" s="382">
        <f t="shared" si="28"/>
        <v>0</v>
      </c>
      <c r="K79" s="382">
        <f t="shared" si="28"/>
        <v>0</v>
      </c>
      <c r="L79" s="382">
        <f t="shared" si="28"/>
        <v>0</v>
      </c>
      <c r="M79" s="382">
        <f t="shared" si="28"/>
        <v>0</v>
      </c>
      <c r="N79" s="382">
        <f t="shared" si="28"/>
        <v>4071</v>
      </c>
      <c r="O79" s="382">
        <f t="shared" si="28"/>
        <v>0</v>
      </c>
      <c r="P79" s="382">
        <f t="shared" si="28"/>
        <v>0</v>
      </c>
      <c r="Q79" s="382">
        <f t="shared" si="28"/>
        <v>0</v>
      </c>
      <c r="R79" s="382">
        <f t="shared" si="28"/>
        <v>0</v>
      </c>
      <c r="S79" s="382">
        <f t="shared" si="28"/>
        <v>0</v>
      </c>
      <c r="T79" s="382">
        <f t="shared" si="28"/>
        <v>0</v>
      </c>
      <c r="U79" s="382">
        <f t="shared" si="28"/>
        <v>0</v>
      </c>
      <c r="V79" s="374">
        <f t="shared" si="9"/>
        <v>4071</v>
      </c>
    </row>
    <row r="80" spans="1:22" ht="18.75" customHeight="1">
      <c r="A80" s="382" t="s">
        <v>160</v>
      </c>
      <c r="B80" s="382">
        <f t="shared" ref="B80:U80" si="29">B24-B52</f>
        <v>0</v>
      </c>
      <c r="C80" s="382">
        <f t="shared" si="29"/>
        <v>-76477</v>
      </c>
      <c r="D80" s="382">
        <f t="shared" si="29"/>
        <v>0</v>
      </c>
      <c r="E80" s="382">
        <f t="shared" si="29"/>
        <v>0</v>
      </c>
      <c r="F80" s="382">
        <f t="shared" si="29"/>
        <v>0</v>
      </c>
      <c r="G80" s="382">
        <f t="shared" si="29"/>
        <v>0</v>
      </c>
      <c r="H80" s="382">
        <f t="shared" si="29"/>
        <v>0</v>
      </c>
      <c r="I80" s="382">
        <f t="shared" si="29"/>
        <v>0</v>
      </c>
      <c r="J80" s="382">
        <f t="shared" si="29"/>
        <v>0</v>
      </c>
      <c r="K80" s="382">
        <f t="shared" si="29"/>
        <v>0</v>
      </c>
      <c r="L80" s="382">
        <f t="shared" si="29"/>
        <v>-16112230</v>
      </c>
      <c r="M80" s="382">
        <f t="shared" si="29"/>
        <v>-2287363</v>
      </c>
      <c r="N80" s="382">
        <f t="shared" si="29"/>
        <v>-111434</v>
      </c>
      <c r="O80" s="382">
        <f t="shared" si="29"/>
        <v>0</v>
      </c>
      <c r="P80" s="382">
        <f t="shared" si="29"/>
        <v>0</v>
      </c>
      <c r="Q80" s="382">
        <f t="shared" si="29"/>
        <v>0</v>
      </c>
      <c r="R80" s="382">
        <f t="shared" si="29"/>
        <v>0</v>
      </c>
      <c r="S80" s="382">
        <f t="shared" si="29"/>
        <v>0</v>
      </c>
      <c r="T80" s="382">
        <f t="shared" si="29"/>
        <v>0</v>
      </c>
      <c r="U80" s="382">
        <f t="shared" si="29"/>
        <v>0</v>
      </c>
      <c r="V80" s="374">
        <f t="shared" si="9"/>
        <v>-18587504</v>
      </c>
    </row>
    <row r="81" spans="1:22" ht="18.75" customHeight="1">
      <c r="A81" s="382" t="s">
        <v>161</v>
      </c>
      <c r="B81" s="382">
        <f t="shared" ref="B81:U81" si="30">B25-B53</f>
        <v>-1168916</v>
      </c>
      <c r="C81" s="382">
        <f t="shared" si="30"/>
        <v>0</v>
      </c>
      <c r="D81" s="382">
        <f t="shared" si="30"/>
        <v>0</v>
      </c>
      <c r="E81" s="382">
        <f t="shared" si="30"/>
        <v>0</v>
      </c>
      <c r="F81" s="382">
        <f t="shared" si="30"/>
        <v>0</v>
      </c>
      <c r="G81" s="382">
        <f t="shared" si="30"/>
        <v>0</v>
      </c>
      <c r="H81" s="382">
        <f t="shared" si="30"/>
        <v>0</v>
      </c>
      <c r="I81" s="382">
        <f t="shared" si="30"/>
        <v>0</v>
      </c>
      <c r="J81" s="382">
        <f t="shared" si="30"/>
        <v>0</v>
      </c>
      <c r="K81" s="382">
        <f t="shared" si="30"/>
        <v>0</v>
      </c>
      <c r="L81" s="382">
        <f t="shared" si="30"/>
        <v>-481846</v>
      </c>
      <c r="M81" s="382">
        <f t="shared" si="30"/>
        <v>-6220789</v>
      </c>
      <c r="N81" s="382">
        <f t="shared" si="30"/>
        <v>-97879</v>
      </c>
      <c r="O81" s="382">
        <f t="shared" si="30"/>
        <v>0</v>
      </c>
      <c r="P81" s="382">
        <f t="shared" si="30"/>
        <v>0</v>
      </c>
      <c r="Q81" s="382">
        <f t="shared" si="30"/>
        <v>0</v>
      </c>
      <c r="R81" s="382">
        <f t="shared" si="30"/>
        <v>0</v>
      </c>
      <c r="S81" s="382">
        <f t="shared" si="30"/>
        <v>0</v>
      </c>
      <c r="T81" s="382">
        <f t="shared" si="30"/>
        <v>0</v>
      </c>
      <c r="U81" s="382">
        <f t="shared" si="30"/>
        <v>0</v>
      </c>
      <c r="V81" s="374">
        <f t="shared" si="9"/>
        <v>-7969430</v>
      </c>
    </row>
    <row r="82" spans="1:22" ht="18.75" customHeight="1" thickBot="1">
      <c r="A82" s="404" t="s">
        <v>162</v>
      </c>
      <c r="B82" s="404">
        <f t="shared" ref="B82:U82" si="31">B26-B54</f>
        <v>-207277</v>
      </c>
      <c r="C82" s="404">
        <f t="shared" si="31"/>
        <v>0</v>
      </c>
      <c r="D82" s="404">
        <f t="shared" si="31"/>
        <v>0</v>
      </c>
      <c r="E82" s="404">
        <f t="shared" si="31"/>
        <v>0</v>
      </c>
      <c r="F82" s="404">
        <f t="shared" si="31"/>
        <v>0</v>
      </c>
      <c r="G82" s="404">
        <f t="shared" si="31"/>
        <v>0</v>
      </c>
      <c r="H82" s="404">
        <f t="shared" si="31"/>
        <v>0</v>
      </c>
      <c r="I82" s="404">
        <f t="shared" si="31"/>
        <v>0</v>
      </c>
      <c r="J82" s="404">
        <f t="shared" si="31"/>
        <v>0</v>
      </c>
      <c r="K82" s="404">
        <f t="shared" si="31"/>
        <v>0</v>
      </c>
      <c r="L82" s="404">
        <f t="shared" si="31"/>
        <v>-467222</v>
      </c>
      <c r="M82" s="404">
        <f t="shared" si="31"/>
        <v>1570056</v>
      </c>
      <c r="N82" s="404">
        <f t="shared" si="31"/>
        <v>-116991</v>
      </c>
      <c r="O82" s="404">
        <f t="shared" si="31"/>
        <v>0</v>
      </c>
      <c r="P82" s="404">
        <f t="shared" si="31"/>
        <v>0</v>
      </c>
      <c r="Q82" s="404">
        <f t="shared" si="31"/>
        <v>0</v>
      </c>
      <c r="R82" s="404">
        <f t="shared" si="31"/>
        <v>0</v>
      </c>
      <c r="S82" s="404">
        <f t="shared" si="31"/>
        <v>0</v>
      </c>
      <c r="T82" s="404">
        <f t="shared" si="31"/>
        <v>0</v>
      </c>
      <c r="U82" s="404">
        <f t="shared" si="31"/>
        <v>0</v>
      </c>
      <c r="V82" s="399">
        <f t="shared" si="9"/>
        <v>778566</v>
      </c>
    </row>
    <row r="83" spans="1:22" ht="18.75" customHeight="1">
      <c r="A83" s="388" t="s">
        <v>80</v>
      </c>
      <c r="B83" s="388">
        <f t="shared" ref="B83:L83" si="32">SUM(B60:B82)</f>
        <v>-8206324</v>
      </c>
      <c r="C83" s="388">
        <f t="shared" si="32"/>
        <v>-343703</v>
      </c>
      <c r="D83" s="388">
        <f t="shared" si="32"/>
        <v>403376</v>
      </c>
      <c r="E83" s="388">
        <f t="shared" si="32"/>
        <v>0</v>
      </c>
      <c r="F83" s="388">
        <f t="shared" si="32"/>
        <v>0</v>
      </c>
      <c r="G83" s="388">
        <f t="shared" si="32"/>
        <v>-632892</v>
      </c>
      <c r="H83" s="388">
        <f t="shared" si="32"/>
        <v>1108182</v>
      </c>
      <c r="I83" s="388">
        <f t="shared" si="32"/>
        <v>134021</v>
      </c>
      <c r="J83" s="388">
        <f t="shared" si="32"/>
        <v>975786</v>
      </c>
      <c r="K83" s="388">
        <f t="shared" si="32"/>
        <v>-2791</v>
      </c>
      <c r="L83" s="388">
        <f t="shared" si="32"/>
        <v>-516161937</v>
      </c>
      <c r="M83" s="388">
        <f t="shared" ref="M83:V83" si="33">SUM(M60:M82)</f>
        <v>-784835078</v>
      </c>
      <c r="N83" s="388">
        <f t="shared" si="33"/>
        <v>-5653860</v>
      </c>
      <c r="O83" s="388">
        <f t="shared" si="33"/>
        <v>267259</v>
      </c>
      <c r="P83" s="388">
        <f t="shared" si="33"/>
        <v>0</v>
      </c>
      <c r="Q83" s="388">
        <f t="shared" si="33"/>
        <v>-766686609</v>
      </c>
      <c r="R83" s="388">
        <f t="shared" si="33"/>
        <v>-15290441</v>
      </c>
      <c r="S83" s="388">
        <f t="shared" si="33"/>
        <v>-60237387</v>
      </c>
      <c r="T83" s="388">
        <f t="shared" si="33"/>
        <v>-29395255</v>
      </c>
      <c r="U83" s="388">
        <f t="shared" si="33"/>
        <v>0</v>
      </c>
      <c r="V83" s="375">
        <f t="shared" si="33"/>
        <v>-2184557653</v>
      </c>
    </row>
    <row r="85" spans="1:22" ht="15.75">
      <c r="A85" s="388" t="s">
        <v>364</v>
      </c>
    </row>
    <row r="87" spans="1:22" ht="18.75" customHeight="1">
      <c r="A87" s="382" t="s">
        <v>140</v>
      </c>
      <c r="B87" s="391">
        <f t="shared" ref="B87:B110" si="34">V60/V32</f>
        <v>0.2252260700442521</v>
      </c>
    </row>
    <row r="88" spans="1:22" ht="18.75" customHeight="1">
      <c r="A88" s="382" t="s">
        <v>141</v>
      </c>
      <c r="B88" s="391">
        <f t="shared" si="34"/>
        <v>-0.14337355933378926</v>
      </c>
    </row>
    <row r="89" spans="1:22" ht="18.75" customHeight="1">
      <c r="A89" s="382" t="s">
        <v>142</v>
      </c>
      <c r="B89" s="391">
        <f t="shared" si="34"/>
        <v>-0.22817746158567379</v>
      </c>
    </row>
    <row r="90" spans="1:22" ht="18.75" customHeight="1">
      <c r="A90" s="382" t="s">
        <v>143</v>
      </c>
      <c r="B90" s="391">
        <f t="shared" si="34"/>
        <v>-0.13275762181926509</v>
      </c>
    </row>
    <row r="91" spans="1:22" ht="18.75" customHeight="1">
      <c r="A91" s="382" t="s">
        <v>144</v>
      </c>
      <c r="B91" s="391">
        <f t="shared" si="34"/>
        <v>-0.40915604708685216</v>
      </c>
    </row>
    <row r="92" spans="1:22" ht="18.75" customHeight="1">
      <c r="A92" s="382" t="s">
        <v>145</v>
      </c>
      <c r="B92" s="391">
        <f t="shared" si="34"/>
        <v>-0.22858606356990122</v>
      </c>
    </row>
    <row r="93" spans="1:22" ht="18.75" customHeight="1">
      <c r="A93" s="382" t="s">
        <v>146</v>
      </c>
      <c r="B93" s="391">
        <f t="shared" si="34"/>
        <v>-0.17828128799467949</v>
      </c>
    </row>
    <row r="94" spans="1:22" ht="18.75" customHeight="1">
      <c r="A94" s="382" t="s">
        <v>147</v>
      </c>
      <c r="B94" s="391">
        <f t="shared" si="34"/>
        <v>-0.61054605161809072</v>
      </c>
    </row>
    <row r="95" spans="1:22" ht="18.75" customHeight="1">
      <c r="A95" s="382" t="s">
        <v>148</v>
      </c>
      <c r="B95" s="391">
        <f t="shared" si="34"/>
        <v>-0.23337455828352574</v>
      </c>
    </row>
    <row r="96" spans="1:22" ht="18.75" customHeight="1">
      <c r="A96" s="382" t="s">
        <v>149</v>
      </c>
      <c r="B96" s="391">
        <f t="shared" si="34"/>
        <v>-0.34804096352523967</v>
      </c>
    </row>
    <row r="97" spans="1:2" ht="18.75" customHeight="1">
      <c r="A97" s="382" t="s">
        <v>150</v>
      </c>
      <c r="B97" s="391">
        <f t="shared" si="34"/>
        <v>-3.8250352896473404E-2</v>
      </c>
    </row>
    <row r="98" spans="1:2" ht="18.75" customHeight="1">
      <c r="A98" s="382" t="s">
        <v>151</v>
      </c>
      <c r="B98" s="391">
        <f t="shared" si="34"/>
        <v>-8.4400208092798024E-2</v>
      </c>
    </row>
    <row r="99" spans="1:2" ht="18.75" customHeight="1">
      <c r="A99" s="382" t="s">
        <v>152</v>
      </c>
      <c r="B99" s="391">
        <f t="shared" si="34"/>
        <v>-0.11927037604415688</v>
      </c>
    </row>
    <row r="100" spans="1:2" ht="18.75" customHeight="1">
      <c r="A100" s="382" t="s">
        <v>153</v>
      </c>
      <c r="B100" s="391">
        <f t="shared" si="34"/>
        <v>-0.22728407912442941</v>
      </c>
    </row>
    <row r="101" spans="1:2" ht="18.75" customHeight="1">
      <c r="A101" s="382" t="s">
        <v>154</v>
      </c>
      <c r="B101" s="391">
        <f t="shared" si="34"/>
        <v>-0.19237648923986805</v>
      </c>
    </row>
    <row r="102" spans="1:2" ht="18.75" customHeight="1">
      <c r="A102" s="382" t="s">
        <v>155</v>
      </c>
      <c r="B102" s="391">
        <f t="shared" si="34"/>
        <v>-0.12647069259324256</v>
      </c>
    </row>
    <row r="103" spans="1:2" ht="18.75" customHeight="1">
      <c r="A103" s="382" t="s">
        <v>156</v>
      </c>
      <c r="B103" s="391">
        <f t="shared" si="34"/>
        <v>-0.39466347139485547</v>
      </c>
    </row>
    <row r="104" spans="1:2" ht="18.75" customHeight="1">
      <c r="A104" s="382" t="s">
        <v>157</v>
      </c>
      <c r="B104" s="391">
        <f t="shared" si="34"/>
        <v>-0.15800579067363826</v>
      </c>
    </row>
    <row r="105" spans="1:2" ht="18.75" customHeight="1">
      <c r="A105" s="382" t="s">
        <v>158</v>
      </c>
      <c r="B105" s="391">
        <f t="shared" si="34"/>
        <v>-0.11231857873110876</v>
      </c>
    </row>
    <row r="106" spans="1:2" ht="18.75" customHeight="1">
      <c r="A106" s="382" t="s">
        <v>159</v>
      </c>
      <c r="B106" s="391">
        <f t="shared" si="34"/>
        <v>2.068284375638242E-3</v>
      </c>
    </row>
    <row r="107" spans="1:2" ht="18.75" customHeight="1">
      <c r="A107" s="382" t="s">
        <v>160</v>
      </c>
      <c r="B107" s="391">
        <f t="shared" si="34"/>
        <v>-0.19500411063855752</v>
      </c>
    </row>
    <row r="108" spans="1:2" ht="18.75" customHeight="1">
      <c r="A108" s="382" t="s">
        <v>161</v>
      </c>
      <c r="B108" s="391">
        <f t="shared" si="34"/>
        <v>-0.27922806313107823</v>
      </c>
    </row>
    <row r="109" spans="1:2" ht="18.75" customHeight="1" thickBot="1">
      <c r="A109" s="404" t="s">
        <v>162</v>
      </c>
      <c r="B109" s="405">
        <f t="shared" si="34"/>
        <v>2.2127578592926373E-2</v>
      </c>
    </row>
    <row r="110" spans="1:2" ht="18.75" customHeight="1">
      <c r="A110" s="388" t="s">
        <v>365</v>
      </c>
      <c r="B110" s="406">
        <f t="shared" si="34"/>
        <v>-0.20657132648799567</v>
      </c>
    </row>
  </sheetData>
  <phoneticPr fontId="0" type="noConversion"/>
  <conditionalFormatting sqref="B87:B110">
    <cfRule type="cellIs" dxfId="1" priority="1" operator="greaterThan">
      <formula>0</formula>
    </cfRule>
    <cfRule type="cellIs" dxfId="0" priority="2" operator="lessThan">
      <formula>0</formula>
    </cfRule>
  </conditionalFormatting>
  <pageMargins left="0.5" right="0.25" top="1.03" bottom="0.16600000000000001" header="0.59" footer="0.5"/>
  <pageSetup scale="85" fitToWidth="3" fitToHeight="3" pageOrder="overThenDown" orientation="landscape" r:id="rId1"/>
  <headerFooter alignWithMargins="0">
    <oddFooter>&amp;L&amp;D&amp;C&amp;A&amp;R&amp;P of &amp;N</oddFooter>
  </headerFooter>
  <rowBreaks count="3" manualBreakCount="3">
    <brk id="28" max="21" man="1"/>
    <brk id="56" max="22" man="1"/>
    <brk id="84" max="21" man="1"/>
  </rowBreaks>
  <colBreaks count="1" manualBreakCount="1">
    <brk id="11" max="10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8"/>
  <sheetViews>
    <sheetView workbookViewId="0"/>
  </sheetViews>
  <sheetFormatPr defaultRowHeight="12.75"/>
  <cols>
    <col min="1" max="1" width="10.7109375" customWidth="1"/>
    <col min="2" max="2" width="1.5703125" customWidth="1"/>
    <col min="3" max="3" width="21.140625" customWidth="1"/>
    <col min="4" max="4" width="5.85546875" customWidth="1"/>
    <col min="5" max="6" width="21.140625" customWidth="1"/>
    <col min="7" max="7" width="8" customWidth="1"/>
    <col min="8" max="9" width="21.140625" customWidth="1"/>
  </cols>
  <sheetData>
    <row r="1" spans="1:9">
      <c r="A1" s="213" t="s">
        <v>528</v>
      </c>
    </row>
    <row r="4" spans="1:9">
      <c r="A4" s="214" t="s">
        <v>370</v>
      </c>
      <c r="B4" s="214"/>
      <c r="C4" s="307" t="s">
        <v>889</v>
      </c>
      <c r="D4" s="307"/>
      <c r="E4" s="307" t="s">
        <v>749</v>
      </c>
      <c r="F4" s="470" t="s">
        <v>890</v>
      </c>
      <c r="G4" s="470"/>
      <c r="H4" s="470" t="s">
        <v>750</v>
      </c>
      <c r="I4" s="470" t="s">
        <v>891</v>
      </c>
    </row>
    <row r="5" spans="1:9">
      <c r="A5" t="s">
        <v>140</v>
      </c>
      <c r="C5" s="308">
        <f>'MINERAL VALUE DETAIL'!V4</f>
        <v>6336819</v>
      </c>
      <c r="D5" s="308"/>
      <c r="E5" s="210">
        <v>502223357</v>
      </c>
      <c r="F5" s="313">
        <v>495379400</v>
      </c>
      <c r="G5" s="313"/>
      <c r="H5" s="313">
        <v>57303828</v>
      </c>
      <c r="I5" s="313">
        <v>56563410</v>
      </c>
    </row>
    <row r="6" spans="1:9">
      <c r="A6" t="s">
        <v>141</v>
      </c>
      <c r="C6" s="308">
        <f>'MINERAL VALUE DETAIL'!V5</f>
        <v>75687266</v>
      </c>
      <c r="D6" s="308"/>
      <c r="E6" s="210">
        <v>177277981</v>
      </c>
      <c r="F6" s="313">
        <v>182568064</v>
      </c>
      <c r="G6" s="313"/>
      <c r="H6" s="313">
        <v>20125022</v>
      </c>
      <c r="I6" s="313">
        <v>20694420</v>
      </c>
    </row>
    <row r="7" spans="1:9">
      <c r="A7" t="s">
        <v>142</v>
      </c>
      <c r="C7" s="308">
        <f>'MINERAL VALUE DETAIL'!V6</f>
        <v>3244364724</v>
      </c>
      <c r="D7" s="308"/>
      <c r="E7" s="210">
        <v>2051956572</v>
      </c>
      <c r="F7" s="313">
        <v>2050986160</v>
      </c>
      <c r="G7" s="313"/>
      <c r="H7" s="313">
        <v>235450170</v>
      </c>
      <c r="I7" s="313">
        <v>235391873</v>
      </c>
    </row>
    <row r="8" spans="1:9">
      <c r="A8" t="s">
        <v>143</v>
      </c>
      <c r="C8" s="308">
        <f>'MINERAL VALUE DETAIL'!V7</f>
        <v>188582555</v>
      </c>
      <c r="D8" s="308"/>
      <c r="E8" s="210">
        <v>833323559</v>
      </c>
      <c r="F8" s="313">
        <v>836202595</v>
      </c>
      <c r="G8" s="313"/>
      <c r="H8" s="313">
        <v>95247619</v>
      </c>
      <c r="I8" s="313">
        <v>95635163</v>
      </c>
    </row>
    <row r="9" spans="1:9">
      <c r="A9" t="s">
        <v>144</v>
      </c>
      <c r="C9" s="308">
        <f>'MINERAL VALUE DETAIL'!V8</f>
        <v>616426933</v>
      </c>
      <c r="D9" s="308"/>
      <c r="E9" s="210">
        <v>1709224624</v>
      </c>
      <c r="F9" s="313">
        <v>1833289138</v>
      </c>
      <c r="G9" s="313"/>
      <c r="H9" s="313">
        <v>196289304</v>
      </c>
      <c r="I9" s="313">
        <v>210602292</v>
      </c>
    </row>
    <row r="10" spans="1:9">
      <c r="A10" t="s">
        <v>145</v>
      </c>
      <c r="C10" s="308">
        <f>'MINERAL VALUE DETAIL'!V9</f>
        <v>49934647</v>
      </c>
      <c r="D10" s="308"/>
      <c r="E10" s="210">
        <v>242461117</v>
      </c>
      <c r="F10" s="313">
        <v>238851777</v>
      </c>
      <c r="G10" s="313"/>
      <c r="H10" s="313">
        <v>27779902</v>
      </c>
      <c r="I10" s="313">
        <v>27374058</v>
      </c>
    </row>
    <row r="11" spans="1:9">
      <c r="A11" t="s">
        <v>146</v>
      </c>
      <c r="C11" s="308">
        <f>'MINERAL VALUE DETAIL'!V10</f>
        <v>191806272</v>
      </c>
      <c r="D11" s="308"/>
      <c r="E11" s="210">
        <v>215268970</v>
      </c>
      <c r="F11" s="313">
        <v>222025548</v>
      </c>
      <c r="G11" s="313"/>
      <c r="H11" s="313">
        <v>24187089</v>
      </c>
      <c r="I11" s="313">
        <v>25027625</v>
      </c>
    </row>
    <row r="12" spans="1:9">
      <c r="A12" t="s">
        <v>147</v>
      </c>
      <c r="C12" s="308">
        <f>'MINERAL VALUE DETAIL'!V11</f>
        <v>103652</v>
      </c>
      <c r="D12" s="308"/>
      <c r="E12" s="210">
        <v>525829784</v>
      </c>
      <c r="F12" s="313">
        <v>503771371</v>
      </c>
      <c r="G12" s="313"/>
      <c r="H12" s="313">
        <v>60266962</v>
      </c>
      <c r="I12" s="313">
        <v>57706914</v>
      </c>
    </row>
    <row r="13" spans="1:9">
      <c r="A13" t="s">
        <v>148</v>
      </c>
      <c r="C13" s="308">
        <f>'MINERAL VALUE DETAIL'!V12</f>
        <v>60534814</v>
      </c>
      <c r="D13" s="308"/>
      <c r="E13" s="210">
        <v>94409987</v>
      </c>
      <c r="F13" s="313">
        <v>94612853</v>
      </c>
      <c r="G13" s="313"/>
      <c r="H13" s="313">
        <v>10775335</v>
      </c>
      <c r="I13" s="313">
        <v>10795730</v>
      </c>
    </row>
    <row r="14" spans="1:9">
      <c r="A14" t="s">
        <v>149</v>
      </c>
      <c r="C14" s="308">
        <f>'MINERAL VALUE DETAIL'!V13</f>
        <v>181724690</v>
      </c>
      <c r="D14" s="308"/>
      <c r="E14" s="210">
        <v>60355335</v>
      </c>
      <c r="F14" s="313">
        <v>62462480</v>
      </c>
      <c r="G14" s="313"/>
      <c r="H14" s="313">
        <v>6767863</v>
      </c>
      <c r="I14" s="313">
        <v>7031560</v>
      </c>
    </row>
    <row r="15" spans="1:9">
      <c r="A15" t="s">
        <v>150</v>
      </c>
      <c r="C15" s="308">
        <f>'MINERAL VALUE DETAIL'!V14</f>
        <v>207589018</v>
      </c>
      <c r="D15" s="308"/>
      <c r="E15" s="313">
        <v>1070497177</v>
      </c>
      <c r="F15" s="313">
        <v>1062058177</v>
      </c>
      <c r="G15" s="313"/>
      <c r="H15" s="313">
        <v>119989111</v>
      </c>
      <c r="I15" s="313">
        <v>118903795</v>
      </c>
    </row>
    <row r="16" spans="1:9">
      <c r="A16" t="s">
        <v>151</v>
      </c>
      <c r="C16" s="308">
        <f>'MINERAL VALUE DETAIL'!V15</f>
        <v>214084408</v>
      </c>
      <c r="D16" s="308"/>
      <c r="E16" s="210">
        <v>682839247</v>
      </c>
      <c r="F16" s="313">
        <v>664873881</v>
      </c>
      <c r="G16" s="313"/>
      <c r="H16" s="313">
        <v>78218274</v>
      </c>
      <c r="I16" s="313">
        <v>76140884</v>
      </c>
    </row>
    <row r="17" spans="1:9">
      <c r="A17" t="s">
        <v>152</v>
      </c>
      <c r="C17" s="308">
        <f>'MINERAL VALUE DETAIL'!V16</f>
        <v>210579788</v>
      </c>
      <c r="D17" s="308"/>
      <c r="E17" s="210">
        <v>506491906</v>
      </c>
      <c r="F17" s="313">
        <v>501858661</v>
      </c>
      <c r="G17" s="313"/>
      <c r="H17" s="313">
        <v>57158244</v>
      </c>
      <c r="I17" s="313">
        <v>56736905</v>
      </c>
    </row>
    <row r="18" spans="1:9">
      <c r="A18" t="s">
        <v>153</v>
      </c>
      <c r="C18" s="308">
        <f>'MINERAL VALUE DETAIL'!V17</f>
        <v>26841078</v>
      </c>
      <c r="D18" s="308"/>
      <c r="E18" s="210">
        <v>369203738</v>
      </c>
      <c r="F18" s="313">
        <v>360132309</v>
      </c>
      <c r="G18" s="313"/>
      <c r="H18" s="313">
        <v>42415486</v>
      </c>
      <c r="I18" s="313">
        <v>41382328</v>
      </c>
    </row>
    <row r="19" spans="1:9">
      <c r="A19" t="s">
        <v>154</v>
      </c>
      <c r="C19" s="308">
        <f>'MINERAL VALUE DETAIL'!V18</f>
        <v>188993593</v>
      </c>
      <c r="D19" s="308"/>
      <c r="E19" s="210">
        <v>158262079</v>
      </c>
      <c r="F19" s="313">
        <v>154745974</v>
      </c>
      <c r="G19" s="313"/>
      <c r="H19" s="313">
        <v>17807339</v>
      </c>
      <c r="I19" s="313">
        <v>17375406</v>
      </c>
    </row>
    <row r="20" spans="1:9">
      <c r="A20" t="s">
        <v>155</v>
      </c>
      <c r="C20" s="308">
        <f>'MINERAL VALUE DETAIL'!V19</f>
        <v>1821817</v>
      </c>
      <c r="D20" s="308"/>
      <c r="E20" s="210">
        <v>889420910</v>
      </c>
      <c r="F20" s="313">
        <v>881133670</v>
      </c>
      <c r="G20" s="313"/>
      <c r="H20" s="313">
        <v>101997739</v>
      </c>
      <c r="I20" s="313">
        <v>101095834</v>
      </c>
    </row>
    <row r="21" spans="1:9">
      <c r="A21" t="s">
        <v>156</v>
      </c>
      <c r="C21" s="308">
        <f>'MINERAL VALUE DETAIL'!V20</f>
        <v>2698744</v>
      </c>
      <c r="D21" s="308"/>
      <c r="E21" s="210">
        <v>224187687</v>
      </c>
      <c r="F21" s="313">
        <v>216262344</v>
      </c>
      <c r="G21" s="313"/>
      <c r="H21" s="313">
        <v>25307976</v>
      </c>
      <c r="I21" s="313">
        <v>24454804</v>
      </c>
    </row>
    <row r="22" spans="1:9">
      <c r="A22" t="s">
        <v>157</v>
      </c>
      <c r="C22" s="308">
        <f>'MINERAL VALUE DETAIL'!V21</f>
        <v>1574508567</v>
      </c>
      <c r="D22" s="308"/>
      <c r="E22" s="210">
        <v>74652611</v>
      </c>
      <c r="F22" s="313">
        <v>92058125</v>
      </c>
      <c r="G22" s="313"/>
      <c r="H22" s="313">
        <v>8381268</v>
      </c>
      <c r="I22" s="313">
        <v>10403000</v>
      </c>
    </row>
    <row r="23" spans="1:9">
      <c r="A23" t="s">
        <v>158</v>
      </c>
      <c r="C23" s="308">
        <f>'MINERAL VALUE DETAIL'!V22</f>
        <v>1212903078</v>
      </c>
      <c r="D23" s="308"/>
      <c r="E23" s="210">
        <v>1727425678</v>
      </c>
      <c r="F23" s="313">
        <v>1710306310</v>
      </c>
      <c r="G23" s="313"/>
      <c r="H23" s="313">
        <v>197862879</v>
      </c>
      <c r="I23" s="313">
        <v>195960085</v>
      </c>
    </row>
    <row r="24" spans="1:9">
      <c r="A24" t="s">
        <v>159</v>
      </c>
      <c r="C24" s="308">
        <f>'MINERAL VALUE DETAIL'!V23</f>
        <v>1972369</v>
      </c>
      <c r="D24" s="308"/>
      <c r="E24" s="210">
        <v>105767200</v>
      </c>
      <c r="F24" s="313">
        <v>103072527</v>
      </c>
      <c r="G24" s="313"/>
      <c r="H24" s="313">
        <v>11723682</v>
      </c>
      <c r="I24" s="313">
        <v>11518539</v>
      </c>
    </row>
    <row r="25" spans="1:9">
      <c r="A25" t="s">
        <v>160</v>
      </c>
      <c r="C25" s="308">
        <f>'MINERAL VALUE DETAIL'!V24</f>
        <v>76731020</v>
      </c>
      <c r="D25" s="308"/>
      <c r="E25" s="210">
        <v>734448276</v>
      </c>
      <c r="F25" s="313">
        <v>666284752</v>
      </c>
      <c r="G25" s="313"/>
      <c r="H25" s="313">
        <v>83470413</v>
      </c>
      <c r="I25" s="313">
        <v>75823431</v>
      </c>
    </row>
    <row r="26" spans="1:9">
      <c r="A26" t="s">
        <v>161</v>
      </c>
      <c r="C26" s="308">
        <f>'MINERAL VALUE DETAIL'!V25</f>
        <v>20571505</v>
      </c>
      <c r="D26" s="308"/>
      <c r="E26" s="210">
        <v>95000635</v>
      </c>
      <c r="F26" s="313">
        <v>95584824</v>
      </c>
      <c r="G26" s="313"/>
      <c r="H26" s="313">
        <v>10810267</v>
      </c>
      <c r="I26" s="313">
        <v>10880891</v>
      </c>
    </row>
    <row r="27" spans="1:9">
      <c r="A27" s="211" t="s">
        <v>162</v>
      </c>
      <c r="B27" s="211"/>
      <c r="C27" s="309">
        <f>'MINERAL VALUE DETAIL'!V26</f>
        <v>35963889</v>
      </c>
      <c r="D27" s="309"/>
      <c r="E27" s="212">
        <v>265927547</v>
      </c>
      <c r="F27" s="471">
        <v>259943186</v>
      </c>
      <c r="G27" s="471"/>
      <c r="H27" s="471">
        <v>30509723</v>
      </c>
      <c r="I27" s="471">
        <v>29832992</v>
      </c>
    </row>
    <row r="28" spans="1:9">
      <c r="A28" s="305" t="s">
        <v>363</v>
      </c>
      <c r="B28" s="305"/>
      <c r="C28" s="306">
        <f>SUM(C5:C27)</f>
        <v>8390761246</v>
      </c>
      <c r="D28" s="306"/>
      <c r="E28" s="306">
        <f>SUM(E5:E27)</f>
        <v>13316455977</v>
      </c>
      <c r="F28" s="472">
        <f>SUM(F5:F27)</f>
        <v>13288464126</v>
      </c>
      <c r="G28" s="472"/>
      <c r="H28" s="472">
        <f>SUM(H5:H27)</f>
        <v>1519845495</v>
      </c>
      <c r="I28" s="472">
        <f>SUM(I5:I27)</f>
        <v>1517331939</v>
      </c>
    </row>
  </sheetData>
  <phoneticPr fontId="2" type="noConversion"/>
  <pageMargins left="0.75" right="0.75" top="1" bottom="1" header="0.5" footer="0.5"/>
  <pageSetup orientation="landscape" r:id="rId1"/>
  <headerFooter alignWithMargins="0">
    <oddFooter>&amp;C&amp;A&amp;R&amp;P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0"/>
  <sheetViews>
    <sheetView workbookViewId="0">
      <selection activeCell="I34" sqref="I34"/>
    </sheetView>
  </sheetViews>
  <sheetFormatPr defaultRowHeight="15.75"/>
  <cols>
    <col min="1" max="1" width="11.85546875" style="289" bestFit="1" customWidth="1"/>
    <col min="2" max="2" width="16.7109375" style="289" customWidth="1"/>
    <col min="3" max="3" width="17.7109375" style="289" bestFit="1" customWidth="1"/>
    <col min="4" max="4" width="17.42578125" style="289" bestFit="1" customWidth="1"/>
    <col min="5" max="5" width="10.7109375" style="289" bestFit="1" customWidth="1"/>
    <col min="6" max="16384" width="9.140625" style="289"/>
  </cols>
  <sheetData>
    <row r="1" spans="1:5">
      <c r="A1" s="288" t="s">
        <v>381</v>
      </c>
    </row>
    <row r="2" spans="1:5">
      <c r="A2" s="288"/>
    </row>
    <row r="3" spans="1:5">
      <c r="A3" s="288"/>
    </row>
    <row r="4" spans="1:5">
      <c r="B4" s="295">
        <v>2016</v>
      </c>
      <c r="C4" s="465">
        <v>2017</v>
      </c>
    </row>
    <row r="5" spans="1:5">
      <c r="B5" s="288" t="s">
        <v>3</v>
      </c>
      <c r="C5" s="466" t="s">
        <v>3</v>
      </c>
    </row>
    <row r="6" spans="1:5">
      <c r="B6" s="202" t="s">
        <v>7</v>
      </c>
      <c r="C6" s="204" t="s">
        <v>7</v>
      </c>
      <c r="D6" s="202" t="s">
        <v>221</v>
      </c>
      <c r="E6" s="202" t="s">
        <v>56</v>
      </c>
    </row>
    <row r="7" spans="1:5">
      <c r="A7" s="288" t="s">
        <v>140</v>
      </c>
      <c r="B7" s="296">
        <v>398334017</v>
      </c>
      <c r="C7" s="462">
        <f ca="1">'VALUATION DETAIL'!CA10</f>
        <v>414555453</v>
      </c>
      <c r="D7" s="296">
        <f t="shared" ref="D7:D29" ca="1" si="0">C7-B7</f>
        <v>16221436</v>
      </c>
      <c r="E7" s="293">
        <f ca="1">(C7-B7)/B7</f>
        <v>4.0723200398925505E-2</v>
      </c>
    </row>
    <row r="8" spans="1:5">
      <c r="A8" s="288" t="s">
        <v>141</v>
      </c>
      <c r="B8" s="296">
        <v>215154244</v>
      </c>
      <c r="C8" s="462">
        <f ca="1">'VALUATION DETAIL'!CA11</f>
        <v>201510592</v>
      </c>
      <c r="D8" s="296">
        <f t="shared" ca="1" si="0"/>
        <v>-13643652</v>
      </c>
      <c r="E8" s="293">
        <f t="shared" ref="E8:E29" ca="1" si="1">(C8-B8)/B8</f>
        <v>-6.3413352887428984E-2</v>
      </c>
    </row>
    <row r="9" spans="1:5">
      <c r="A9" s="288" t="s">
        <v>142</v>
      </c>
      <c r="B9" s="296">
        <v>5288502849</v>
      </c>
      <c r="C9" s="462">
        <f ca="1">'VALUATION DETAIL'!CA12</f>
        <v>4182623053</v>
      </c>
      <c r="D9" s="296">
        <f t="shared" ca="1" si="0"/>
        <v>-1105879796</v>
      </c>
      <c r="E9" s="293">
        <f t="shared" ca="1" si="1"/>
        <v>-0.20911018251774416</v>
      </c>
    </row>
    <row r="10" spans="1:5">
      <c r="A10" s="288" t="s">
        <v>143</v>
      </c>
      <c r="B10" s="296">
        <v>591549575</v>
      </c>
      <c r="C10" s="462">
        <f ca="1">'VALUATION DETAIL'!CA13</f>
        <v>564336907</v>
      </c>
      <c r="D10" s="296">
        <f t="shared" ca="1" si="0"/>
        <v>-27212668</v>
      </c>
      <c r="E10" s="293">
        <f t="shared" ca="1" si="1"/>
        <v>-4.6002345619130906E-2</v>
      </c>
    </row>
    <row r="11" spans="1:5">
      <c r="A11" s="288" t="s">
        <v>144</v>
      </c>
      <c r="B11" s="296">
        <v>1521897271</v>
      </c>
      <c r="C11" s="462">
        <f ca="1">'VALUATION DETAIL'!CA14</f>
        <v>1110252314</v>
      </c>
      <c r="D11" s="296">
        <f t="shared" ca="1" si="0"/>
        <v>-411644957</v>
      </c>
      <c r="E11" s="293">
        <f t="shared" ca="1" si="1"/>
        <v>-0.27048143448573148</v>
      </c>
    </row>
    <row r="12" spans="1:5">
      <c r="A12" s="288" t="s">
        <v>145</v>
      </c>
      <c r="B12" s="296">
        <v>187810509</v>
      </c>
      <c r="C12" s="462">
        <f ca="1">'VALUATION DETAIL'!CA15</f>
        <v>174782528</v>
      </c>
      <c r="D12" s="296">
        <f t="shared" ca="1" si="0"/>
        <v>-13027981</v>
      </c>
      <c r="E12" s="293">
        <f t="shared" ca="1" si="1"/>
        <v>-6.9367689110517244E-2</v>
      </c>
    </row>
    <row r="13" spans="1:5">
      <c r="A13" s="288" t="s">
        <v>146</v>
      </c>
      <c r="B13" s="296">
        <v>672842756</v>
      </c>
      <c r="C13" s="462">
        <f ca="1">'VALUATION DETAIL'!CA16</f>
        <v>630956774</v>
      </c>
      <c r="D13" s="296">
        <f t="shared" ca="1" si="0"/>
        <v>-41885982</v>
      </c>
      <c r="E13" s="312">
        <f t="shared" ca="1" si="1"/>
        <v>-6.2252259724113017E-2</v>
      </c>
    </row>
    <row r="14" spans="1:5">
      <c r="A14" s="288" t="s">
        <v>147</v>
      </c>
      <c r="B14" s="296">
        <v>195670472</v>
      </c>
      <c r="C14" s="462">
        <f ca="1">'VALUATION DETAIL'!CA17</f>
        <v>191562523</v>
      </c>
      <c r="D14" s="296">
        <f t="shared" ca="1" si="0"/>
        <v>-4107949</v>
      </c>
      <c r="E14" s="293">
        <f t="shared" ca="1" si="1"/>
        <v>-2.0994220323646992E-2</v>
      </c>
    </row>
    <row r="15" spans="1:5">
      <c r="A15" s="288" t="s">
        <v>148</v>
      </c>
      <c r="B15" s="296">
        <v>139392004</v>
      </c>
      <c r="C15" s="462">
        <f ca="1">'VALUATION DETAIL'!CA18</f>
        <v>121628379</v>
      </c>
      <c r="D15" s="296">
        <f t="shared" ca="1" si="0"/>
        <v>-17763625</v>
      </c>
      <c r="E15" s="293">
        <f t="shared" ca="1" si="1"/>
        <v>-0.12743647045923812</v>
      </c>
    </row>
    <row r="16" spans="1:5">
      <c r="A16" s="288" t="s">
        <v>149</v>
      </c>
      <c r="B16" s="296">
        <v>514811186</v>
      </c>
      <c r="C16" s="462">
        <f ca="1">'VALUATION DETAIL'!CA19</f>
        <v>405328073</v>
      </c>
      <c r="D16" s="296">
        <f t="shared" ca="1" si="0"/>
        <v>-109483113</v>
      </c>
      <c r="E16" s="293">
        <f t="shared" ca="1" si="1"/>
        <v>-0.2126665386792897</v>
      </c>
    </row>
    <row r="17" spans="1:5">
      <c r="A17" s="288" t="s">
        <v>150</v>
      </c>
      <c r="B17" s="296">
        <v>1391787844</v>
      </c>
      <c r="C17" s="462">
        <f ca="1">'VALUATION DETAIL'!CA20</f>
        <v>1449087507</v>
      </c>
      <c r="D17" s="296">
        <f t="shared" ca="1" si="0"/>
        <v>57299663</v>
      </c>
      <c r="E17" s="293">
        <f t="shared" ca="1" si="1"/>
        <v>4.1169825736744978E-2</v>
      </c>
    </row>
    <row r="18" spans="1:5">
      <c r="A18" s="288" t="s">
        <v>151</v>
      </c>
      <c r="B18" s="296">
        <v>694023225</v>
      </c>
      <c r="C18" s="462">
        <f ca="1">'VALUATION DETAIL'!CA21</f>
        <v>684945960</v>
      </c>
      <c r="D18" s="296">
        <f t="shared" ca="1" si="0"/>
        <v>-9077265</v>
      </c>
      <c r="E18" s="293">
        <f t="shared" ca="1" si="1"/>
        <v>-1.3079194864120002E-2</v>
      </c>
    </row>
    <row r="19" spans="1:5">
      <c r="A19" s="288" t="s">
        <v>152</v>
      </c>
      <c r="B19" s="296">
        <v>1186782851</v>
      </c>
      <c r="C19" s="462">
        <f ca="1">'VALUATION DETAIL'!CA22</f>
        <v>1202075451</v>
      </c>
      <c r="D19" s="296">
        <f t="shared" ca="1" si="0"/>
        <v>15292600</v>
      </c>
      <c r="E19" s="293">
        <f t="shared" ca="1" si="1"/>
        <v>1.2885760850954527E-2</v>
      </c>
    </row>
    <row r="20" spans="1:5">
      <c r="A20" s="288" t="s">
        <v>153</v>
      </c>
      <c r="B20" s="296">
        <v>106371548</v>
      </c>
      <c r="C20" s="462">
        <f ca="1">'VALUATION DETAIL'!CA23</f>
        <v>98134879</v>
      </c>
      <c r="D20" s="296">
        <f t="shared" ca="1" si="0"/>
        <v>-8236669</v>
      </c>
      <c r="E20" s="293">
        <f t="shared" ca="1" si="1"/>
        <v>-7.7433008683863477E-2</v>
      </c>
    </row>
    <row r="21" spans="1:5">
      <c r="A21" s="288" t="s">
        <v>154</v>
      </c>
      <c r="B21" s="296">
        <v>640120277</v>
      </c>
      <c r="C21" s="462">
        <f ca="1">'VALUATION DETAIL'!CA24</f>
        <v>604982133</v>
      </c>
      <c r="D21" s="296">
        <f t="shared" ca="1" si="0"/>
        <v>-35138144</v>
      </c>
      <c r="E21" s="293">
        <f t="shared" ca="1" si="1"/>
        <v>-5.4893033797771724E-2</v>
      </c>
    </row>
    <row r="22" spans="1:5">
      <c r="A22" s="288" t="s">
        <v>155</v>
      </c>
      <c r="B22" s="296">
        <v>202446568</v>
      </c>
      <c r="C22" s="462">
        <f ca="1">'VALUATION DETAIL'!CA25</f>
        <v>205049708</v>
      </c>
      <c r="D22" s="296">
        <f t="shared" ca="1" si="0"/>
        <v>2603140</v>
      </c>
      <c r="E22" s="293">
        <f t="shared" ca="1" si="1"/>
        <v>1.2858405186695978E-2</v>
      </c>
    </row>
    <row r="23" spans="1:5">
      <c r="A23" s="288" t="s">
        <v>156</v>
      </c>
      <c r="B23" s="296">
        <v>401749408</v>
      </c>
      <c r="C23" s="462">
        <f ca="1">'VALUATION DETAIL'!CA26</f>
        <v>403445289</v>
      </c>
      <c r="D23" s="296">
        <f t="shared" ca="1" si="0"/>
        <v>1695881</v>
      </c>
      <c r="E23" s="293">
        <f t="shared" ca="1" si="1"/>
        <v>4.2212408188539259E-3</v>
      </c>
    </row>
    <row r="24" spans="1:5">
      <c r="A24" s="288" t="s">
        <v>157</v>
      </c>
      <c r="B24" s="296">
        <v>2267380333</v>
      </c>
      <c r="C24" s="462">
        <f ca="1">'VALUATION DETAIL'!CA27</f>
        <v>1949357456</v>
      </c>
      <c r="D24" s="296">
        <f t="shared" ca="1" si="0"/>
        <v>-318022877</v>
      </c>
      <c r="E24" s="293">
        <f t="shared" ca="1" si="1"/>
        <v>-0.14026004917279133</v>
      </c>
    </row>
    <row r="25" spans="1:5">
      <c r="A25" s="288" t="s">
        <v>158</v>
      </c>
      <c r="B25" s="296">
        <v>2298069644</v>
      </c>
      <c r="C25" s="462">
        <f ca="1">'VALUATION DETAIL'!CA28</f>
        <v>2153513159</v>
      </c>
      <c r="D25" s="296">
        <f t="shared" ca="1" si="0"/>
        <v>-144556485</v>
      </c>
      <c r="E25" s="293">
        <f t="shared" ca="1" si="1"/>
        <v>-6.2903439579135745E-2</v>
      </c>
    </row>
    <row r="26" spans="1:5">
      <c r="A26" s="288" t="s">
        <v>159</v>
      </c>
      <c r="B26" s="296">
        <v>1351439166</v>
      </c>
      <c r="C26" s="462">
        <f ca="1">'VALUATION DETAIL'!CA29</f>
        <v>1449769364</v>
      </c>
      <c r="D26" s="296">
        <f t="shared" ca="1" si="0"/>
        <v>98330198</v>
      </c>
      <c r="E26" s="293">
        <f t="shared" ca="1" si="1"/>
        <v>7.2759618393359482E-2</v>
      </c>
    </row>
    <row r="27" spans="1:5">
      <c r="A27" s="288" t="s">
        <v>160</v>
      </c>
      <c r="B27" s="296">
        <v>399009462</v>
      </c>
      <c r="C27" s="462">
        <f ca="1">'VALUATION DETAIL'!CA30</f>
        <v>366633973</v>
      </c>
      <c r="D27" s="296">
        <f t="shared" ca="1" si="0"/>
        <v>-32375489</v>
      </c>
      <c r="E27" s="293">
        <f t="shared" ca="1" si="1"/>
        <v>-8.1139652272206014E-2</v>
      </c>
    </row>
    <row r="28" spans="1:5">
      <c r="A28" s="288" t="s">
        <v>161</v>
      </c>
      <c r="B28" s="296">
        <v>130576171</v>
      </c>
      <c r="C28" s="462">
        <f ca="1">'VALUATION DETAIL'!CA31</f>
        <v>124314529</v>
      </c>
      <c r="D28" s="296">
        <f t="shared" ca="1" si="0"/>
        <v>-6261642</v>
      </c>
      <c r="E28" s="293">
        <f t="shared" ca="1" si="1"/>
        <v>-4.795394099892851E-2</v>
      </c>
    </row>
    <row r="29" spans="1:5" ht="16.5" thickBot="1">
      <c r="A29" s="297" t="s">
        <v>162</v>
      </c>
      <c r="B29" s="298">
        <v>137067176</v>
      </c>
      <c r="C29" s="302">
        <f ca="1">'VALUATION DETAIL'!CA32</f>
        <v>136253199</v>
      </c>
      <c r="D29" s="298">
        <f t="shared" ca="1" si="0"/>
        <v>-813977</v>
      </c>
      <c r="E29" s="299">
        <f t="shared" ca="1" si="1"/>
        <v>-5.9385260844653284E-3</v>
      </c>
    </row>
    <row r="30" spans="1:5">
      <c r="A30" s="288" t="s">
        <v>80</v>
      </c>
      <c r="B30" s="300">
        <f>SUM(B7:B29)</f>
        <v>20932788556</v>
      </c>
      <c r="C30" s="467">
        <f ca="1">SUM(C7:C29)</f>
        <v>18825099203</v>
      </c>
      <c r="D30" s="300">
        <f ca="1">SUM(D7:D29)</f>
        <v>-2107689353</v>
      </c>
      <c r="E30" s="291">
        <f ca="1">(C30-B30)/B30</f>
        <v>-0.10068841747297301</v>
      </c>
    </row>
  </sheetData>
  <phoneticPr fontId="2" type="noConversion"/>
  <pageMargins left="0.75" right="0.75" top="0.73" bottom="1" header="0.5" footer="0.5"/>
  <pageSetup orientation="landscape" r:id="rId1"/>
  <headerFooter alignWithMargins="0">
    <oddFooter>&amp;C&amp;A&amp;R&amp;P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4" width="15.140625" style="1" bestFit="1" customWidth="1"/>
    <col min="5" max="5" width="14.7109375" style="1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"CAMPBELL COUNTY "&amp;D3</f>
        <v>CAMPBELL COUNTY 2017</v>
      </c>
      <c r="B1" s="478"/>
      <c r="C1" s="478"/>
      <c r="D1" s="478"/>
      <c r="E1" s="478"/>
      <c r="F1" s="478"/>
      <c r="G1" s="478"/>
      <c r="H1" s="478"/>
      <c r="I1" s="478"/>
    </row>
    <row r="2" spans="1:10">
      <c r="A2" s="213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18">
        <f>C25</f>
        <v>150288613</v>
      </c>
      <c r="D6" s="18">
        <f>D25</f>
        <v>155241392</v>
      </c>
      <c r="E6" s="18">
        <f>E25</f>
        <v>14277455</v>
      </c>
      <c r="F6" s="18">
        <f>F25</f>
        <v>14747957</v>
      </c>
      <c r="G6" s="18">
        <f t="shared" ref="G6:G11" si="0">D6-C6</f>
        <v>4952779</v>
      </c>
      <c r="H6" s="19">
        <f>IF(E6=0,"",F6/E6-1)</f>
        <v>3.2954192466374543E-2</v>
      </c>
      <c r="I6" s="23">
        <f>IF(D6=0,"N/A",F6/D6)</f>
        <v>9.5000159493545386E-2</v>
      </c>
    </row>
    <row r="7" spans="1:10">
      <c r="A7" s="1" t="s">
        <v>14</v>
      </c>
      <c r="B7" s="37" t="s">
        <v>70</v>
      </c>
      <c r="C7" s="18">
        <f>C42</f>
        <v>3793500669</v>
      </c>
      <c r="D7" s="18">
        <f>D42</f>
        <v>3746385539</v>
      </c>
      <c r="E7" s="18">
        <f>E42</f>
        <v>360383267</v>
      </c>
      <c r="F7" s="18">
        <f>F42</f>
        <v>355907105</v>
      </c>
      <c r="G7" s="18">
        <f t="shared" si="0"/>
        <v>-47115130</v>
      </c>
      <c r="H7" s="19">
        <f t="shared" ref="H7:H14" si="1">IF(E7=0,"",F7/E7-1)</f>
        <v>-1.2420560025612981E-2</v>
      </c>
      <c r="I7" s="23">
        <f>IF(D7=0,"N/A",F7/D7)</f>
        <v>9.5000127801849285E-2</v>
      </c>
    </row>
    <row r="8" spans="1:10">
      <c r="A8" s="1" t="s">
        <v>17</v>
      </c>
      <c r="B8" s="37" t="s">
        <v>71</v>
      </c>
      <c r="C8" s="18">
        <f>C49</f>
        <v>204586511</v>
      </c>
      <c r="D8" s="18">
        <f>D49</f>
        <v>173859410</v>
      </c>
      <c r="E8" s="18">
        <f>E49</f>
        <v>19435856</v>
      </c>
      <c r="F8" s="18">
        <f>F49</f>
        <v>16516787</v>
      </c>
      <c r="G8" s="18">
        <f t="shared" si="0"/>
        <v>-30727101</v>
      </c>
      <c r="H8" s="19">
        <f t="shared" si="1"/>
        <v>-0.15018988615680218</v>
      </c>
      <c r="I8" s="23">
        <f>IF(D8=0,"N/A",F8/D8)</f>
        <v>9.5000822791242653E-2</v>
      </c>
    </row>
    <row r="9" spans="1:10">
      <c r="A9" s="1" t="s">
        <v>19</v>
      </c>
      <c r="B9" s="37" t="s">
        <v>20</v>
      </c>
      <c r="C9" s="18">
        <f>C87</f>
        <v>3960389863</v>
      </c>
      <c r="D9" s="18">
        <f>D87</f>
        <v>2817701570</v>
      </c>
      <c r="E9" s="18">
        <f>E87</f>
        <v>455444850</v>
      </c>
      <c r="F9" s="18">
        <f>F87</f>
        <v>315694607</v>
      </c>
      <c r="G9" s="18">
        <f t="shared" si="0"/>
        <v>-1142688293</v>
      </c>
      <c r="H9" s="19">
        <f t="shared" si="1"/>
        <v>-0.30684339278400008</v>
      </c>
      <c r="I9" s="23">
        <f>IF(D9=0,"N/A",F9/D9)</f>
        <v>0.11203975976774573</v>
      </c>
    </row>
    <row r="10" spans="1:10">
      <c r="B10" s="1" t="s">
        <v>23</v>
      </c>
      <c r="C10" s="18">
        <f>'MINERAL VALUE DETAIL'!V34</f>
        <v>4203511251</v>
      </c>
      <c r="D10" s="310">
        <f>'STATE ASSESSED'!C7</f>
        <v>3244364724</v>
      </c>
      <c r="E10" s="18">
        <f>C10</f>
        <v>4203511251</v>
      </c>
      <c r="F10" s="310">
        <f>D10</f>
        <v>3244364724</v>
      </c>
      <c r="G10" s="18">
        <f t="shared" si="0"/>
        <v>-959146527</v>
      </c>
      <c r="H10" s="19">
        <f t="shared" si="1"/>
        <v>-0.22817746158567376</v>
      </c>
      <c r="I10" s="23">
        <f>IF(D10=0,"N/A",F10/D10)</f>
        <v>1</v>
      </c>
    </row>
    <row r="11" spans="1:10">
      <c r="B11" s="1" t="s">
        <v>66</v>
      </c>
      <c r="C11" s="310">
        <f>'STATE ASSESSED'!E7</f>
        <v>2051956572</v>
      </c>
      <c r="D11" s="310">
        <f>'STATE ASSESSED'!F7</f>
        <v>2050986160</v>
      </c>
      <c r="E11" s="18">
        <f>'STATE ASSESSED'!H7</f>
        <v>235450170</v>
      </c>
      <c r="F11" s="310">
        <f>'STATE ASSESSED'!I7</f>
        <v>235391873</v>
      </c>
      <c r="G11" s="18">
        <f t="shared" si="0"/>
        <v>-970412</v>
      </c>
      <c r="H11" s="19">
        <f>IF(E11=0,"",F11/E11-1)</f>
        <v>-2.4759803741059017E-4</v>
      </c>
      <c r="I11" s="23">
        <f>F11/D11</f>
        <v>0.11477009332915244</v>
      </c>
      <c r="J11" s="1" t="s">
        <v>530</v>
      </c>
    </row>
    <row r="12" spans="1:10">
      <c r="C12" s="18"/>
      <c r="D12" s="3"/>
      <c r="E12" s="310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8108765656</v>
      </c>
      <c r="D13" s="16">
        <f>SUM(D6:D9)</f>
        <v>6893187911</v>
      </c>
      <c r="E13" s="16">
        <f>SUM(E6:E9)</f>
        <v>849541428</v>
      </c>
      <c r="F13" s="16">
        <f>SUM(F6:F9)</f>
        <v>702866456</v>
      </c>
      <c r="G13" s="16">
        <f>SUM(G6:G9)</f>
        <v>-1215577745</v>
      </c>
      <c r="H13" s="20">
        <f t="shared" si="1"/>
        <v>-0.17265193569818471</v>
      </c>
      <c r="I13" s="22"/>
    </row>
    <row r="14" spans="1:10">
      <c r="B14" s="13" t="s">
        <v>74</v>
      </c>
      <c r="C14" s="17">
        <f>SUM(C10:C11)</f>
        <v>6255467823</v>
      </c>
      <c r="D14" s="17">
        <f>SUM(D10:D11)</f>
        <v>5295350884</v>
      </c>
      <c r="E14" s="17">
        <f>SUM(E10:E11)</f>
        <v>4438961421</v>
      </c>
      <c r="F14" s="17">
        <f>SUM(F10:F11)</f>
        <v>3479756597</v>
      </c>
      <c r="G14" s="17">
        <f>SUM(G10:G11)</f>
        <v>-960116939</v>
      </c>
      <c r="H14" s="21">
        <f t="shared" si="1"/>
        <v>-0.21608766849429217</v>
      </c>
      <c r="I14" s="22"/>
    </row>
    <row r="15" spans="1:10">
      <c r="B15" s="8" t="s">
        <v>72</v>
      </c>
      <c r="C15" s="16">
        <f>SUM(C13:C14)</f>
        <v>14364233479</v>
      </c>
      <c r="D15" s="16">
        <f>SUM(D13:D14)</f>
        <v>12188538795</v>
      </c>
      <c r="E15" s="16">
        <f>SUM(E13:E14)</f>
        <v>5288502849</v>
      </c>
      <c r="F15" s="16">
        <f>SUM(F13:F14)</f>
        <v>4182623053</v>
      </c>
      <c r="G15" s="16">
        <f>SUM(G13:G14)</f>
        <v>-2175694684</v>
      </c>
      <c r="H15" s="20">
        <f>IF(E15=0,"",F15/E15-1)</f>
        <v>-0.20911018251774416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18">
        <v>1021455</v>
      </c>
      <c r="D22" s="340">
        <v>965857</v>
      </c>
      <c r="E22" s="18">
        <v>97039</v>
      </c>
      <c r="F22" s="340">
        <v>91756</v>
      </c>
      <c r="G22" s="18">
        <f>D22-C22</f>
        <v>-55598</v>
      </c>
      <c r="H22" s="19">
        <f>IF(E22=0,"",F22/E22-1)</f>
        <v>-5.444202846278301E-2</v>
      </c>
      <c r="I22" s="23">
        <f>IF(D22=0,"N/A",F22/D22)</f>
        <v>9.4999570329769314E-2</v>
      </c>
    </row>
    <row r="23" spans="1:9">
      <c r="A23" s="1">
        <v>120</v>
      </c>
      <c r="B23" s="37" t="s">
        <v>76</v>
      </c>
      <c r="C23" s="18">
        <v>39694557</v>
      </c>
      <c r="D23" s="340">
        <v>37496687</v>
      </c>
      <c r="E23" s="18">
        <v>3770992</v>
      </c>
      <c r="F23" s="340">
        <v>3562192</v>
      </c>
      <c r="G23" s="18">
        <f>D23-C23</f>
        <v>-2197870</v>
      </c>
      <c r="H23" s="19">
        <f>IF(E23=0,"",F23/E23-1)</f>
        <v>-5.5370045865915429E-2</v>
      </c>
      <c r="I23" s="23">
        <f>IF(D23=0,"N/A",F23/D23)</f>
        <v>9.5000179615868457E-2</v>
      </c>
    </row>
    <row r="24" spans="1:9">
      <c r="A24" s="29">
        <v>130</v>
      </c>
      <c r="B24" s="38" t="s">
        <v>77</v>
      </c>
      <c r="C24" s="27">
        <v>109572601</v>
      </c>
      <c r="D24" s="341">
        <v>116778848</v>
      </c>
      <c r="E24" s="27">
        <v>10409424</v>
      </c>
      <c r="F24" s="341">
        <v>11094009</v>
      </c>
      <c r="G24" s="27">
        <f>D24-C24</f>
        <v>7206247</v>
      </c>
      <c r="H24" s="24">
        <f>IF(E24=0,"",F24/E24-1)</f>
        <v>6.5765886757999326E-2</v>
      </c>
      <c r="I24" s="25">
        <f>IF(D24=0,"N/A",F24/D24)</f>
        <v>9.500015790530833E-2</v>
      </c>
    </row>
    <row r="25" spans="1:9">
      <c r="A25" s="8" t="s">
        <v>15</v>
      </c>
      <c r="B25" s="8" t="s">
        <v>16</v>
      </c>
      <c r="C25" s="16">
        <f>SUM(C22:C24)</f>
        <v>150288613</v>
      </c>
      <c r="D25" s="16">
        <f>SUM(D22:D24)</f>
        <v>155241392</v>
      </c>
      <c r="E25" s="16">
        <f>SUM(E22:E24)</f>
        <v>14277455</v>
      </c>
      <c r="F25" s="16">
        <f>SUM(F22:F24)</f>
        <v>14747957</v>
      </c>
      <c r="G25" s="16">
        <f>SUM(G22:G24)</f>
        <v>4952779</v>
      </c>
      <c r="H25" s="20">
        <f>IF(E25=0,"",F25/E25-1)</f>
        <v>3.2954192466374543E-2</v>
      </c>
      <c r="I25" s="26">
        <f>IF(D25=0,"N/A",F25/D25)</f>
        <v>9.5000159493545386E-2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$D$3</f>
        <v>2017</v>
      </c>
      <c r="D27" s="35">
        <f>$D$3</f>
        <v>2017</v>
      </c>
      <c r="E27" s="35">
        <f>$D$3</f>
        <v>2017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18">
        <v>595.9</v>
      </c>
      <c r="D29" s="340">
        <v>595.9</v>
      </c>
      <c r="E29" s="39">
        <f t="shared" ref="E29:F31" si="2">IF(C29&lt;&gt;0,C22/C29,0)</f>
        <v>1714.1382782346031</v>
      </c>
      <c r="F29" s="39">
        <f t="shared" si="2"/>
        <v>1620.8373888236281</v>
      </c>
      <c r="G29" s="18">
        <f>D29-C29</f>
        <v>0</v>
      </c>
      <c r="H29" s="28">
        <f>F29-E29</f>
        <v>-93.30088941097506</v>
      </c>
      <c r="I29" s="2"/>
    </row>
    <row r="30" spans="1:9">
      <c r="A30" s="1">
        <v>120</v>
      </c>
      <c r="B30" s="37" t="s">
        <v>76</v>
      </c>
      <c r="C30" s="18">
        <v>95820.729900000006</v>
      </c>
      <c r="D30" s="340">
        <v>96007.139246999999</v>
      </c>
      <c r="E30" s="39">
        <f t="shared" si="2"/>
        <v>414.25855387895558</v>
      </c>
      <c r="F30" s="39">
        <f t="shared" si="2"/>
        <v>390.56144463935459</v>
      </c>
      <c r="G30" s="18">
        <f>D30-C30</f>
        <v>186.40934699999343</v>
      </c>
      <c r="H30" s="28">
        <f>F30-E30</f>
        <v>-23.697109239600991</v>
      </c>
      <c r="I30" s="2"/>
    </row>
    <row r="31" spans="1:9">
      <c r="A31" s="1">
        <v>130</v>
      </c>
      <c r="B31" s="37" t="s">
        <v>77</v>
      </c>
      <c r="C31" s="18">
        <v>2204760.5958380001</v>
      </c>
      <c r="D31" s="340">
        <v>2184306.8872519997</v>
      </c>
      <c r="E31" s="39">
        <f t="shared" si="2"/>
        <v>49.698185465961174</v>
      </c>
      <c r="F31" s="39">
        <f t="shared" si="2"/>
        <v>53.462656132039854</v>
      </c>
      <c r="G31" s="18">
        <f>D31-C31</f>
        <v>-20453.708586000372</v>
      </c>
      <c r="H31" s="28">
        <f>F31-E31</f>
        <v>3.7644706660786795</v>
      </c>
      <c r="I31" s="2"/>
    </row>
    <row r="32" spans="1:9">
      <c r="B32" s="37"/>
      <c r="C32" s="18"/>
      <c r="D32" s="3"/>
      <c r="E32" s="39"/>
      <c r="F32" s="5"/>
      <c r="G32" s="3"/>
      <c r="H32" s="6"/>
      <c r="I32" s="2"/>
    </row>
    <row r="33" spans="1:9">
      <c r="B33" s="37"/>
      <c r="C33" s="18"/>
      <c r="D33" s="3"/>
      <c r="E33" s="39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18">
        <v>577445220</v>
      </c>
      <c r="D38" s="340">
        <v>586540890</v>
      </c>
      <c r="E38" s="18">
        <v>54857931</v>
      </c>
      <c r="F38" s="340">
        <v>55721877</v>
      </c>
      <c r="G38" s="18">
        <f>D38-C38</f>
        <v>9095670</v>
      </c>
      <c r="H38" s="19">
        <f>IF(E38=0,"",F38/E38-1)</f>
        <v>1.5748789359190329E-2</v>
      </c>
      <c r="I38" s="23">
        <f>IF(D38=0,"N/A",F38/D38)</f>
        <v>9.5000839583409089E-2</v>
      </c>
    </row>
    <row r="39" spans="1:9">
      <c r="A39" s="1">
        <v>300</v>
      </c>
      <c r="B39" s="37" t="s">
        <v>64</v>
      </c>
      <c r="C39" s="18">
        <v>2237288816</v>
      </c>
      <c r="D39" s="340">
        <v>2161148387</v>
      </c>
      <c r="E39" s="18">
        <v>212542461</v>
      </c>
      <c r="F39" s="340">
        <v>205309030</v>
      </c>
      <c r="G39" s="18">
        <f>D39-C39</f>
        <v>-76140429</v>
      </c>
      <c r="H39" s="19">
        <f>IF(E39=0,"",F39/E39-1)</f>
        <v>-3.4032874965158166E-2</v>
      </c>
      <c r="I39" s="23">
        <f>IF(D39=0,"N/A",F39/D39)</f>
        <v>9.4999969106702525E-2</v>
      </c>
    </row>
    <row r="40" spans="1:9">
      <c r="A40" s="1">
        <v>400</v>
      </c>
      <c r="B40" s="37" t="s">
        <v>62</v>
      </c>
      <c r="C40" s="18">
        <v>308327284</v>
      </c>
      <c r="D40" s="340">
        <v>306361033</v>
      </c>
      <c r="E40" s="18">
        <v>29291140</v>
      </c>
      <c r="F40" s="340">
        <v>29104368</v>
      </c>
      <c r="G40" s="18">
        <f>D40-C40</f>
        <v>-1966251</v>
      </c>
      <c r="H40" s="19">
        <f>IF(E40=0,"",F40/E40-1)</f>
        <v>-6.3763991432221889E-3</v>
      </c>
      <c r="I40" s="23">
        <f>IF(D40=0,"N/A",F40/D40)</f>
        <v>9.5000228047931928E-2</v>
      </c>
    </row>
    <row r="41" spans="1:9">
      <c r="A41" s="29">
        <v>500</v>
      </c>
      <c r="B41" s="38" t="s">
        <v>63</v>
      </c>
      <c r="C41" s="27">
        <v>670439349</v>
      </c>
      <c r="D41" s="341">
        <v>692335229</v>
      </c>
      <c r="E41" s="27">
        <v>63691735</v>
      </c>
      <c r="F41" s="341">
        <v>65771830</v>
      </c>
      <c r="G41" s="27">
        <f>D41-C41</f>
        <v>21895880</v>
      </c>
      <c r="H41" s="24">
        <f>IF(E41=0,"",F41/E41-1)</f>
        <v>3.2658790029820972E-2</v>
      </c>
      <c r="I41" s="25">
        <f>IF(D41=0,"N/A",F41/D41)</f>
        <v>9.4999975799295922E-2</v>
      </c>
    </row>
    <row r="42" spans="1:9">
      <c r="A42" s="8" t="s">
        <v>14</v>
      </c>
      <c r="B42" s="8" t="s">
        <v>69</v>
      </c>
      <c r="C42" s="16">
        <f>SUM(C38:C41)</f>
        <v>3793500669</v>
      </c>
      <c r="D42" s="16">
        <f>SUM(D38:D41)</f>
        <v>3746385539</v>
      </c>
      <c r="E42" s="16">
        <f>SUM(E38:E41)</f>
        <v>360383267</v>
      </c>
      <c r="F42" s="16">
        <f>SUM(F38:F41)</f>
        <v>355907105</v>
      </c>
      <c r="G42" s="16">
        <f>SUM(G38:G41)</f>
        <v>-47115130</v>
      </c>
      <c r="H42" s="20">
        <f>IF(E42=0,"",F42/E42-1)</f>
        <v>-1.2420560025612981E-2</v>
      </c>
      <c r="I42" s="26">
        <f>IF(D42=0,"N/A",F42/D42)</f>
        <v>9.5000127801849285E-2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18">
        <v>46337324</v>
      </c>
      <c r="D47" s="340">
        <v>42685853</v>
      </c>
      <c r="E47" s="18">
        <v>4402078</v>
      </c>
      <c r="F47" s="340">
        <v>4055219</v>
      </c>
      <c r="G47" s="18">
        <f>D47-C47</f>
        <v>-3651471</v>
      </c>
      <c r="H47" s="19">
        <f>IF(E47=0,"",F47/E47-1)</f>
        <v>-7.8794378473075688E-2</v>
      </c>
      <c r="I47" s="23">
        <f>IF(D47=0,"N/A",F47/D47)</f>
        <v>9.5001475078874492E-2</v>
      </c>
    </row>
    <row r="48" spans="1:9">
      <c r="A48" s="29">
        <v>730</v>
      </c>
      <c r="B48" s="38" t="s">
        <v>67</v>
      </c>
      <c r="C48" s="27">
        <v>158249187</v>
      </c>
      <c r="D48" s="341">
        <v>131173557</v>
      </c>
      <c r="E48" s="27">
        <v>15033778</v>
      </c>
      <c r="F48" s="341">
        <v>12461568</v>
      </c>
      <c r="G48" s="27">
        <f>D48-C48</f>
        <v>-27075630</v>
      </c>
      <c r="H48" s="24">
        <f>IF(E48=0,"",F48/E48-1)</f>
        <v>-0.17109538267759439</v>
      </c>
      <c r="I48" s="25">
        <f>IF(D48=0,"N/A",F48/D48)</f>
        <v>9.500061052701346E-2</v>
      </c>
    </row>
    <row r="49" spans="1:9">
      <c r="A49" s="8" t="s">
        <v>17</v>
      </c>
      <c r="B49" s="8" t="s">
        <v>68</v>
      </c>
      <c r="C49" s="16">
        <f>SUM(C47:C48)</f>
        <v>204586511</v>
      </c>
      <c r="D49" s="16">
        <f>SUM(D47:D48)</f>
        <v>173859410</v>
      </c>
      <c r="E49" s="16">
        <f>SUM(E47:E48)</f>
        <v>19435856</v>
      </c>
      <c r="F49" s="16">
        <f>SUM(F47:F48)</f>
        <v>16516787</v>
      </c>
      <c r="G49" s="16">
        <f>SUM(G47:G48)</f>
        <v>-30727101</v>
      </c>
      <c r="H49" s="20">
        <f>IF(E49=0,"",F49/E49-1)</f>
        <v>-0.15018988615680218</v>
      </c>
      <c r="I49" s="26">
        <f>IF(D49=0,"N/A",F49/D49)</f>
        <v>9.5000822791242653E-2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18">
        <v>0</v>
      </c>
      <c r="D56" s="340">
        <v>0</v>
      </c>
      <c r="E56" s="18">
        <v>0</v>
      </c>
      <c r="F56" s="340">
        <v>0</v>
      </c>
      <c r="G56" s="18">
        <f>D56-C56</f>
        <v>0</v>
      </c>
      <c r="H56" s="19" t="str">
        <f t="shared" ref="H56:H87" si="3">IF(E56=0,"",F56/E56-1)</f>
        <v/>
      </c>
      <c r="I56" s="23" t="str">
        <f t="shared" ref="I56:I87" si="4">IF(D56=0,"N/A",F56/D56)</f>
        <v>N/A</v>
      </c>
    </row>
    <row r="57" spans="1:9">
      <c r="A57" s="1">
        <v>502</v>
      </c>
      <c r="B57" s="1" t="s">
        <v>28</v>
      </c>
      <c r="C57" s="18">
        <v>0</v>
      </c>
      <c r="D57" s="340">
        <v>0</v>
      </c>
      <c r="E57" s="18">
        <v>0</v>
      </c>
      <c r="F57" s="340">
        <v>0</v>
      </c>
      <c r="G57" s="18">
        <f t="shared" ref="G57:G86" si="5">D57-C57</f>
        <v>0</v>
      </c>
      <c r="H57" s="19" t="str">
        <f t="shared" si="3"/>
        <v/>
      </c>
      <c r="I57" s="23" t="str">
        <f t="shared" si="4"/>
        <v>N/A</v>
      </c>
    </row>
    <row r="58" spans="1:9">
      <c r="A58" s="1">
        <v>503</v>
      </c>
      <c r="B58" s="1" t="s">
        <v>29</v>
      </c>
      <c r="C58" s="18">
        <v>0</v>
      </c>
      <c r="D58" s="340">
        <v>0</v>
      </c>
      <c r="E58" s="18">
        <v>0</v>
      </c>
      <c r="F58" s="340">
        <v>0</v>
      </c>
      <c r="G58" s="18">
        <f t="shared" si="5"/>
        <v>0</v>
      </c>
      <c r="H58" s="19" t="str">
        <f t="shared" si="3"/>
        <v/>
      </c>
      <c r="I58" s="23" t="str">
        <f t="shared" si="4"/>
        <v>N/A</v>
      </c>
    </row>
    <row r="59" spans="1:9">
      <c r="A59" s="1">
        <v>504</v>
      </c>
      <c r="B59" s="1" t="s">
        <v>30</v>
      </c>
      <c r="C59" s="18">
        <v>0</v>
      </c>
      <c r="D59" s="340">
        <v>0</v>
      </c>
      <c r="E59" s="18">
        <v>0</v>
      </c>
      <c r="F59" s="340">
        <v>0</v>
      </c>
      <c r="G59" s="18">
        <f t="shared" si="5"/>
        <v>0</v>
      </c>
      <c r="H59" s="19" t="str">
        <f t="shared" si="3"/>
        <v/>
      </c>
      <c r="I59" s="23" t="str">
        <f t="shared" si="4"/>
        <v>N/A</v>
      </c>
    </row>
    <row r="60" spans="1:9">
      <c r="A60" s="1">
        <v>505</v>
      </c>
      <c r="B60" s="1" t="s">
        <v>31</v>
      </c>
      <c r="C60" s="18">
        <v>0</v>
      </c>
      <c r="D60" s="340">
        <v>0</v>
      </c>
      <c r="E60" s="18">
        <v>0</v>
      </c>
      <c r="F60" s="340">
        <v>0</v>
      </c>
      <c r="G60" s="18">
        <f t="shared" si="5"/>
        <v>0</v>
      </c>
      <c r="H60" s="19" t="str">
        <f t="shared" si="3"/>
        <v/>
      </c>
      <c r="I60" s="23" t="str">
        <f t="shared" si="4"/>
        <v>N/A</v>
      </c>
    </row>
    <row r="61" spans="1:9">
      <c r="A61" s="1">
        <v>506</v>
      </c>
      <c r="B61" s="1" t="s">
        <v>32</v>
      </c>
      <c r="C61" s="18">
        <v>0</v>
      </c>
      <c r="D61" s="340">
        <v>0</v>
      </c>
      <c r="E61" s="18">
        <v>0</v>
      </c>
      <c r="F61" s="340">
        <v>0</v>
      </c>
      <c r="G61" s="18">
        <f t="shared" si="5"/>
        <v>0</v>
      </c>
      <c r="H61" s="19" t="str">
        <f t="shared" si="3"/>
        <v/>
      </c>
      <c r="I61" s="23" t="str">
        <f t="shared" si="4"/>
        <v>N/A</v>
      </c>
    </row>
    <row r="62" spans="1:9">
      <c r="A62" s="1">
        <v>507</v>
      </c>
      <c r="B62" s="1" t="s">
        <v>33</v>
      </c>
      <c r="C62" s="18">
        <v>0</v>
      </c>
      <c r="D62" s="340">
        <v>26535</v>
      </c>
      <c r="E62" s="18">
        <v>0</v>
      </c>
      <c r="F62" s="340">
        <v>3052</v>
      </c>
      <c r="G62" s="18">
        <f t="shared" si="5"/>
        <v>26535</v>
      </c>
      <c r="H62" s="19" t="str">
        <f t="shared" si="3"/>
        <v/>
      </c>
      <c r="I62" s="23">
        <f t="shared" si="4"/>
        <v>0.11501790088562276</v>
      </c>
    </row>
    <row r="63" spans="1:9">
      <c r="A63" s="1">
        <v>508</v>
      </c>
      <c r="B63" s="1" t="s">
        <v>34</v>
      </c>
      <c r="C63" s="18">
        <v>0</v>
      </c>
      <c r="D63" s="340">
        <v>0</v>
      </c>
      <c r="E63" s="18">
        <v>0</v>
      </c>
      <c r="F63" s="340">
        <v>0</v>
      </c>
      <c r="G63" s="18">
        <f t="shared" si="5"/>
        <v>0</v>
      </c>
      <c r="H63" s="19" t="str">
        <f t="shared" si="3"/>
        <v/>
      </c>
      <c r="I63" s="23" t="str">
        <f t="shared" si="4"/>
        <v>N/A</v>
      </c>
    </row>
    <row r="64" spans="1:9">
      <c r="A64" s="1">
        <v>509</v>
      </c>
      <c r="B64" s="1" t="s">
        <v>24</v>
      </c>
      <c r="C64" s="18">
        <v>419603</v>
      </c>
      <c r="D64" s="340">
        <v>385356</v>
      </c>
      <c r="E64" s="18">
        <v>48254</v>
      </c>
      <c r="F64" s="340">
        <v>44316</v>
      </c>
      <c r="G64" s="18">
        <f t="shared" si="5"/>
        <v>-34247</v>
      </c>
      <c r="H64" s="19">
        <f t="shared" si="3"/>
        <v>-8.1609814730385088E-2</v>
      </c>
      <c r="I64" s="23">
        <f t="shared" si="4"/>
        <v>0.11500015570018372</v>
      </c>
    </row>
    <row r="65" spans="1:9">
      <c r="A65" s="1">
        <v>510</v>
      </c>
      <c r="B65" s="1" t="s">
        <v>35</v>
      </c>
      <c r="C65" s="18">
        <v>0</v>
      </c>
      <c r="D65" s="340">
        <v>0</v>
      </c>
      <c r="E65" s="18">
        <v>0</v>
      </c>
      <c r="F65" s="340">
        <v>0</v>
      </c>
      <c r="G65" s="18">
        <f t="shared" si="5"/>
        <v>0</v>
      </c>
      <c r="H65" s="19" t="str">
        <f t="shared" si="3"/>
        <v/>
      </c>
      <c r="I65" s="23" t="str">
        <f t="shared" si="4"/>
        <v>N/A</v>
      </c>
    </row>
    <row r="66" spans="1:9">
      <c r="A66" s="1">
        <v>511</v>
      </c>
      <c r="B66" s="1" t="s">
        <v>36</v>
      </c>
      <c r="C66" s="18">
        <v>0</v>
      </c>
      <c r="D66" s="340">
        <v>0</v>
      </c>
      <c r="E66" s="18">
        <v>0</v>
      </c>
      <c r="F66" s="340">
        <v>0</v>
      </c>
      <c r="G66" s="18">
        <f t="shared" si="5"/>
        <v>0</v>
      </c>
      <c r="H66" s="19" t="str">
        <f t="shared" si="3"/>
        <v/>
      </c>
      <c r="I66" s="23" t="str">
        <f t="shared" si="4"/>
        <v>N/A</v>
      </c>
    </row>
    <row r="67" spans="1:9">
      <c r="A67" s="1">
        <v>512</v>
      </c>
      <c r="B67" s="1" t="s">
        <v>37</v>
      </c>
      <c r="C67" s="18">
        <v>49088386</v>
      </c>
      <c r="D67" s="340">
        <v>30839994</v>
      </c>
      <c r="E67" s="18">
        <v>5645163</v>
      </c>
      <c r="F67" s="340">
        <v>3546603</v>
      </c>
      <c r="G67" s="18">
        <f t="shared" si="5"/>
        <v>-18248392</v>
      </c>
      <c r="H67" s="19">
        <f t="shared" si="3"/>
        <v>-0.37174480170014579</v>
      </c>
      <c r="I67" s="23">
        <f t="shared" si="4"/>
        <v>0.11500011964982873</v>
      </c>
    </row>
    <row r="68" spans="1:9">
      <c r="A68" s="1">
        <v>513</v>
      </c>
      <c r="B68" s="1" t="s">
        <v>38</v>
      </c>
      <c r="C68" s="18">
        <v>0</v>
      </c>
      <c r="D68" s="340">
        <v>0</v>
      </c>
      <c r="E68" s="18">
        <v>0</v>
      </c>
      <c r="F68" s="340">
        <v>0</v>
      </c>
      <c r="G68" s="18">
        <f t="shared" si="5"/>
        <v>0</v>
      </c>
      <c r="H68" s="19" t="str">
        <f t="shared" si="3"/>
        <v/>
      </c>
      <c r="I68" s="23" t="str">
        <f t="shared" si="4"/>
        <v>N/A</v>
      </c>
    </row>
    <row r="69" spans="1:9">
      <c r="A69" s="1">
        <v>514</v>
      </c>
      <c r="B69" s="1" t="s">
        <v>39</v>
      </c>
      <c r="C69" s="18">
        <v>11188766</v>
      </c>
      <c r="D69" s="340">
        <v>11244226</v>
      </c>
      <c r="E69" s="18">
        <v>1286708</v>
      </c>
      <c r="F69" s="340">
        <v>1293087</v>
      </c>
      <c r="G69" s="18">
        <f t="shared" si="5"/>
        <v>55460</v>
      </c>
      <c r="H69" s="19">
        <f t="shared" si="3"/>
        <v>4.9576127606263398E-3</v>
      </c>
      <c r="I69" s="23">
        <f t="shared" si="4"/>
        <v>0.11500008982387938</v>
      </c>
    </row>
    <row r="70" spans="1:9">
      <c r="A70" s="1">
        <v>515</v>
      </c>
      <c r="B70" s="1" t="s">
        <v>40</v>
      </c>
      <c r="C70" s="18">
        <v>0</v>
      </c>
      <c r="D70" s="340">
        <v>0</v>
      </c>
      <c r="E70" s="18">
        <v>0</v>
      </c>
      <c r="F70" s="340">
        <v>0</v>
      </c>
      <c r="G70" s="18">
        <f t="shared" si="5"/>
        <v>0</v>
      </c>
      <c r="H70" s="19" t="str">
        <f t="shared" si="3"/>
        <v/>
      </c>
      <c r="I70" s="23" t="str">
        <f t="shared" si="4"/>
        <v>N/A</v>
      </c>
    </row>
    <row r="71" spans="1:9">
      <c r="A71" s="1">
        <v>516</v>
      </c>
      <c r="B71" s="1" t="s">
        <v>41</v>
      </c>
      <c r="C71" s="18">
        <v>0</v>
      </c>
      <c r="D71" s="340">
        <v>0</v>
      </c>
      <c r="E71" s="18">
        <v>0</v>
      </c>
      <c r="F71" s="340">
        <v>0</v>
      </c>
      <c r="G71" s="18">
        <f t="shared" si="5"/>
        <v>0</v>
      </c>
      <c r="H71" s="19" t="str">
        <f t="shared" si="3"/>
        <v/>
      </c>
      <c r="I71" s="23" t="str">
        <f t="shared" si="4"/>
        <v>N/A</v>
      </c>
    </row>
    <row r="72" spans="1:9">
      <c r="A72" s="1">
        <v>517</v>
      </c>
      <c r="B72" s="1" t="s">
        <v>42</v>
      </c>
      <c r="C72" s="18">
        <v>0</v>
      </c>
      <c r="D72" s="340">
        <v>0</v>
      </c>
      <c r="E72" s="18">
        <v>0</v>
      </c>
      <c r="F72" s="340">
        <v>0</v>
      </c>
      <c r="G72" s="18">
        <f t="shared" si="5"/>
        <v>0</v>
      </c>
      <c r="H72" s="19" t="str">
        <f t="shared" si="3"/>
        <v/>
      </c>
      <c r="I72" s="23" t="str">
        <f t="shared" si="4"/>
        <v>N/A</v>
      </c>
    </row>
    <row r="73" spans="1:9">
      <c r="A73" s="1">
        <v>518</v>
      </c>
      <c r="B73" s="1" t="s">
        <v>43</v>
      </c>
      <c r="C73" s="18">
        <v>35963</v>
      </c>
      <c r="D73" s="340">
        <v>35963</v>
      </c>
      <c r="E73" s="18">
        <v>4136</v>
      </c>
      <c r="F73" s="340">
        <v>4136</v>
      </c>
      <c r="G73" s="18">
        <f t="shared" si="5"/>
        <v>0</v>
      </c>
      <c r="H73" s="19">
        <f t="shared" si="3"/>
        <v>0</v>
      </c>
      <c r="I73" s="23">
        <f t="shared" si="4"/>
        <v>0.11500709062091594</v>
      </c>
    </row>
    <row r="74" spans="1:9">
      <c r="A74" s="1">
        <v>519</v>
      </c>
      <c r="B74" s="1" t="s">
        <v>44</v>
      </c>
      <c r="C74" s="18">
        <v>0</v>
      </c>
      <c r="D74" s="340">
        <v>0</v>
      </c>
      <c r="E74" s="18">
        <v>0</v>
      </c>
      <c r="F74" s="340">
        <v>0</v>
      </c>
      <c r="G74" s="18">
        <f t="shared" si="5"/>
        <v>0</v>
      </c>
      <c r="H74" s="19" t="str">
        <f t="shared" si="3"/>
        <v/>
      </c>
      <c r="I74" s="23" t="str">
        <f t="shared" si="4"/>
        <v>N/A</v>
      </c>
    </row>
    <row r="75" spans="1:9">
      <c r="A75" s="1">
        <v>520</v>
      </c>
      <c r="B75" s="1" t="s">
        <v>51</v>
      </c>
      <c r="C75" s="18">
        <v>0</v>
      </c>
      <c r="D75" s="340">
        <v>0</v>
      </c>
      <c r="E75" s="18">
        <v>0</v>
      </c>
      <c r="F75" s="340">
        <v>0</v>
      </c>
      <c r="G75" s="18">
        <f t="shared" si="5"/>
        <v>0</v>
      </c>
      <c r="H75" s="19" t="str">
        <f t="shared" si="3"/>
        <v/>
      </c>
      <c r="I75" s="23" t="str">
        <f t="shared" si="4"/>
        <v>N/A</v>
      </c>
    </row>
    <row r="76" spans="1:9">
      <c r="A76" s="1">
        <v>521</v>
      </c>
      <c r="B76" s="1" t="s">
        <v>54</v>
      </c>
      <c r="C76" s="18">
        <v>0</v>
      </c>
      <c r="D76" s="340">
        <v>0</v>
      </c>
      <c r="E76" s="18">
        <v>0</v>
      </c>
      <c r="F76" s="340">
        <v>0</v>
      </c>
      <c r="G76" s="18">
        <f t="shared" si="5"/>
        <v>0</v>
      </c>
      <c r="H76" s="19" t="str">
        <f t="shared" si="3"/>
        <v/>
      </c>
      <c r="I76" s="23" t="str">
        <f t="shared" si="4"/>
        <v>N/A</v>
      </c>
    </row>
    <row r="77" spans="1:9">
      <c r="A77" s="1">
        <v>522</v>
      </c>
      <c r="B77" s="1" t="s">
        <v>22</v>
      </c>
      <c r="C77" s="18">
        <v>1154499954</v>
      </c>
      <c r="D77" s="340">
        <v>1080805191</v>
      </c>
      <c r="E77" s="18">
        <v>132767501</v>
      </c>
      <c r="F77" s="340">
        <v>124213669</v>
      </c>
      <c r="G77" s="18">
        <f t="shared" si="5"/>
        <v>-73694763</v>
      </c>
      <c r="H77" s="19">
        <f t="shared" si="3"/>
        <v>-6.4427152244132424E-2</v>
      </c>
      <c r="I77" s="23">
        <f t="shared" si="4"/>
        <v>0.1149269729960059</v>
      </c>
    </row>
    <row r="78" spans="1:9">
      <c r="A78" s="1">
        <v>523</v>
      </c>
      <c r="B78" s="1" t="s">
        <v>21</v>
      </c>
      <c r="C78" s="18">
        <v>2629360455</v>
      </c>
      <c r="D78" s="340">
        <v>1634864111</v>
      </c>
      <c r="E78" s="18">
        <v>302376462</v>
      </c>
      <c r="F78" s="340">
        <v>179880799</v>
      </c>
      <c r="G78" s="18">
        <f t="shared" si="5"/>
        <v>-994496344</v>
      </c>
      <c r="H78" s="19">
        <f t="shared" si="3"/>
        <v>-0.40510978331375547</v>
      </c>
      <c r="I78" s="23">
        <f t="shared" si="4"/>
        <v>0.11002798201372958</v>
      </c>
    </row>
    <row r="79" spans="1:9">
      <c r="A79" s="1">
        <v>524</v>
      </c>
      <c r="B79" s="1" t="s">
        <v>45</v>
      </c>
      <c r="C79" s="18">
        <v>82620</v>
      </c>
      <c r="D79" s="340">
        <v>42620</v>
      </c>
      <c r="E79" s="18">
        <v>9502</v>
      </c>
      <c r="F79" s="340">
        <v>4901</v>
      </c>
      <c r="G79" s="18">
        <f t="shared" si="5"/>
        <v>-40000</v>
      </c>
      <c r="H79" s="19">
        <f t="shared" si="3"/>
        <v>-0.48421384971584924</v>
      </c>
      <c r="I79" s="23">
        <f t="shared" si="4"/>
        <v>0.1149929610511497</v>
      </c>
    </row>
    <row r="80" spans="1:9">
      <c r="A80" s="1">
        <v>525</v>
      </c>
      <c r="B80" s="1" t="s">
        <v>46</v>
      </c>
      <c r="C80" s="18">
        <v>29169</v>
      </c>
      <c r="D80" s="340">
        <v>24828</v>
      </c>
      <c r="E80" s="18">
        <v>3355</v>
      </c>
      <c r="F80" s="340">
        <v>2855</v>
      </c>
      <c r="G80" s="18">
        <f t="shared" si="5"/>
        <v>-4341</v>
      </c>
      <c r="H80" s="19">
        <f t="shared" si="3"/>
        <v>-0.1490312965722802</v>
      </c>
      <c r="I80" s="23">
        <f t="shared" si="4"/>
        <v>0.11499113903657161</v>
      </c>
    </row>
    <row r="81" spans="1:9">
      <c r="A81" s="1">
        <v>526</v>
      </c>
      <c r="B81" s="1" t="s">
        <v>47</v>
      </c>
      <c r="C81" s="18">
        <v>114764130</v>
      </c>
      <c r="D81" s="340">
        <v>58427169</v>
      </c>
      <c r="E81" s="18">
        <v>13197875</v>
      </c>
      <c r="F81" s="340">
        <v>6585548</v>
      </c>
      <c r="G81" s="18">
        <f t="shared" si="5"/>
        <v>-56336961</v>
      </c>
      <c r="H81" s="19">
        <f t="shared" si="3"/>
        <v>-0.50101451938285524</v>
      </c>
      <c r="I81" s="23">
        <f t="shared" si="4"/>
        <v>0.11271379587123244</v>
      </c>
    </row>
    <row r="82" spans="1:9">
      <c r="A82" s="1">
        <v>527</v>
      </c>
      <c r="B82" s="1" t="s">
        <v>48</v>
      </c>
      <c r="C82" s="18">
        <v>0</v>
      </c>
      <c r="D82" s="340">
        <v>0</v>
      </c>
      <c r="E82" s="18">
        <v>0</v>
      </c>
      <c r="F82" s="340">
        <v>0</v>
      </c>
      <c r="G82" s="18">
        <f t="shared" si="5"/>
        <v>0</v>
      </c>
      <c r="H82" s="19" t="str">
        <f t="shared" si="3"/>
        <v/>
      </c>
      <c r="I82" s="23" t="str">
        <f t="shared" si="4"/>
        <v>N/A</v>
      </c>
    </row>
    <row r="83" spans="1:9">
      <c r="A83" s="1">
        <v>528</v>
      </c>
      <c r="B83" s="1" t="s">
        <v>49</v>
      </c>
      <c r="C83" s="18">
        <v>0</v>
      </c>
      <c r="D83" s="340">
        <v>0</v>
      </c>
      <c r="E83" s="18">
        <v>0</v>
      </c>
      <c r="F83" s="340">
        <v>0</v>
      </c>
      <c r="G83" s="18">
        <f t="shared" si="5"/>
        <v>0</v>
      </c>
      <c r="H83" s="19" t="str">
        <f t="shared" si="3"/>
        <v/>
      </c>
      <c r="I83" s="23" t="str">
        <f t="shared" si="4"/>
        <v>N/A</v>
      </c>
    </row>
    <row r="84" spans="1:9">
      <c r="A84" s="1">
        <v>529</v>
      </c>
      <c r="B84" s="1" t="s">
        <v>50</v>
      </c>
      <c r="C84" s="18">
        <v>81500</v>
      </c>
      <c r="D84" s="340">
        <v>0</v>
      </c>
      <c r="E84" s="18">
        <v>9373</v>
      </c>
      <c r="F84" s="340">
        <v>0</v>
      </c>
      <c r="G84" s="18">
        <f t="shared" si="5"/>
        <v>-81500</v>
      </c>
      <c r="H84" s="19">
        <f t="shared" si="3"/>
        <v>-1</v>
      </c>
      <c r="I84" s="23" t="str">
        <f t="shared" si="4"/>
        <v>N/A</v>
      </c>
    </row>
    <row r="85" spans="1:9">
      <c r="A85" s="1">
        <v>530</v>
      </c>
      <c r="B85" s="1" t="s">
        <v>25</v>
      </c>
      <c r="C85" s="18">
        <v>839317</v>
      </c>
      <c r="D85" s="340">
        <v>1005577</v>
      </c>
      <c r="E85" s="18">
        <v>96521</v>
      </c>
      <c r="F85" s="340">
        <v>115641</v>
      </c>
      <c r="G85" s="18">
        <f t="shared" si="5"/>
        <v>166260</v>
      </c>
      <c r="H85" s="19">
        <f t="shared" si="3"/>
        <v>0.19809160700780137</v>
      </c>
      <c r="I85" s="23">
        <f t="shared" si="4"/>
        <v>0.1149996469688547</v>
      </c>
    </row>
    <row r="86" spans="1:9">
      <c r="A86" s="29">
        <v>531</v>
      </c>
      <c r="B86" s="29" t="s">
        <v>52</v>
      </c>
      <c r="C86" s="27">
        <v>115475078</v>
      </c>
      <c r="D86" s="341">
        <v>72531091</v>
      </c>
      <c r="E86" s="27">
        <v>13279627</v>
      </c>
      <c r="F86" s="341">
        <v>8341075</v>
      </c>
      <c r="G86" s="27">
        <f t="shared" si="5"/>
        <v>-42943987</v>
      </c>
      <c r="H86" s="24">
        <f t="shared" si="3"/>
        <v>-0.37188936104907167</v>
      </c>
      <c r="I86" s="25">
        <f t="shared" si="4"/>
        <v>0.11499999358895621</v>
      </c>
    </row>
    <row r="87" spans="1:9">
      <c r="A87" s="8" t="s">
        <v>19</v>
      </c>
      <c r="B87" s="8" t="s">
        <v>26</v>
      </c>
      <c r="C87" s="16">
        <f>SUM(C56:C85)</f>
        <v>3960389863</v>
      </c>
      <c r="D87" s="16">
        <f>SUM(D56:D85)</f>
        <v>2817701570</v>
      </c>
      <c r="E87" s="16">
        <f>SUM(E56:E85)</f>
        <v>455444850</v>
      </c>
      <c r="F87" s="16">
        <f>SUM(F56:F85)</f>
        <v>315694607</v>
      </c>
      <c r="G87" s="16">
        <f>SUM(G56:G86)</f>
        <v>-1185632280</v>
      </c>
      <c r="H87" s="20">
        <f t="shared" si="3"/>
        <v>-0.30684339278400008</v>
      </c>
      <c r="I87" s="26">
        <f t="shared" si="4"/>
        <v>0.11203975976774573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9"/>
  <sheetViews>
    <sheetView workbookViewId="0">
      <selection activeCell="I34" sqref="I34"/>
    </sheetView>
  </sheetViews>
  <sheetFormatPr defaultRowHeight="15.75"/>
  <cols>
    <col min="1" max="1" width="12.42578125" style="473" customWidth="1"/>
    <col min="2" max="10" width="16.7109375" style="473" customWidth="1"/>
    <col min="11" max="16384" width="9.140625" style="473"/>
  </cols>
  <sheetData>
    <row r="1" spans="1:10">
      <c r="A1" s="466" t="s">
        <v>529</v>
      </c>
    </row>
    <row r="2" spans="1:10">
      <c r="A2" s="466"/>
    </row>
    <row r="3" spans="1:10">
      <c r="B3" s="481" t="s">
        <v>382</v>
      </c>
      <c r="C3" s="481"/>
      <c r="D3" s="481"/>
      <c r="E3" s="481" t="s">
        <v>383</v>
      </c>
      <c r="F3" s="481"/>
      <c r="G3" s="481"/>
      <c r="H3" s="481" t="s">
        <v>384</v>
      </c>
      <c r="I3" s="481"/>
      <c r="J3" s="481"/>
    </row>
    <row r="4" spans="1:10">
      <c r="B4" s="474">
        <v>2017</v>
      </c>
      <c r="C4" s="408">
        <v>2016</v>
      </c>
      <c r="D4" s="407" t="s">
        <v>385</v>
      </c>
      <c r="E4" s="474">
        <f>B4</f>
        <v>2017</v>
      </c>
      <c r="F4" s="408">
        <f>C4</f>
        <v>2016</v>
      </c>
      <c r="G4" s="407" t="s">
        <v>385</v>
      </c>
      <c r="H4" s="474">
        <f>B4</f>
        <v>2017</v>
      </c>
      <c r="I4" s="408">
        <f>C4</f>
        <v>2016</v>
      </c>
      <c r="J4" s="407" t="s">
        <v>385</v>
      </c>
    </row>
    <row r="5" spans="1:10">
      <c r="A5" s="475" t="s">
        <v>140</v>
      </c>
      <c r="B5" s="476">
        <f ca="1">'VALUATION DETAIL'!B10</f>
        <v>70339</v>
      </c>
      <c r="C5" s="301">
        <v>70339</v>
      </c>
      <c r="D5" s="108">
        <f ca="1">C5-B5</f>
        <v>0</v>
      </c>
      <c r="E5" s="476">
        <f ca="1">'VALUATION DETAIL'!D10</f>
        <v>0</v>
      </c>
      <c r="F5" s="301">
        <v>0</v>
      </c>
      <c r="G5" s="108">
        <f ca="1">F5-E5</f>
        <v>0</v>
      </c>
      <c r="H5" s="476">
        <f ca="1">'VALUATION DETAIL'!F10</f>
        <v>1586919.53</v>
      </c>
      <c r="I5" s="301">
        <v>1586919.53</v>
      </c>
      <c r="J5" s="108">
        <f ca="1">I5-H5</f>
        <v>0</v>
      </c>
    </row>
    <row r="6" spans="1:10">
      <c r="A6" s="475" t="s">
        <v>141</v>
      </c>
      <c r="B6" s="476">
        <f ca="1">'VALUATION DETAIL'!B11</f>
        <v>117339.78</v>
      </c>
      <c r="C6" s="301">
        <v>117315.78</v>
      </c>
      <c r="D6" s="108">
        <f t="shared" ref="D6:D28" ca="1" si="0">C6-B6</f>
        <v>-24</v>
      </c>
      <c r="E6" s="476">
        <f ca="1">'VALUATION DETAIL'!D11</f>
        <v>0</v>
      </c>
      <c r="F6" s="301">
        <v>0</v>
      </c>
      <c r="G6" s="108">
        <f t="shared" ref="G6:G28" ca="1" si="1">F6-E6</f>
        <v>0</v>
      </c>
      <c r="H6" s="476">
        <f ca="1">'VALUATION DETAIL'!F11</f>
        <v>190819.91999999998</v>
      </c>
      <c r="I6" s="301">
        <v>190350.91999999998</v>
      </c>
      <c r="J6" s="108">
        <f t="shared" ref="J6:J28" ca="1" si="2">I6-H6</f>
        <v>-469</v>
      </c>
    </row>
    <row r="7" spans="1:10">
      <c r="A7" s="475" t="s">
        <v>142</v>
      </c>
      <c r="B7" s="476">
        <f ca="1">'VALUATION DETAIL'!B12</f>
        <v>595.9</v>
      </c>
      <c r="C7" s="301">
        <v>595.9</v>
      </c>
      <c r="D7" s="108">
        <f t="shared" ca="1" si="0"/>
        <v>0</v>
      </c>
      <c r="E7" s="476">
        <f ca="1">'VALUATION DETAIL'!D12</f>
        <v>96007.139246999999</v>
      </c>
      <c r="F7" s="301">
        <v>95820.729900000006</v>
      </c>
      <c r="G7" s="108">
        <f t="shared" ca="1" si="1"/>
        <v>-186.40934699999343</v>
      </c>
      <c r="H7" s="476">
        <f ca="1">'VALUATION DETAIL'!F12</f>
        <v>2184306.8872519997</v>
      </c>
      <c r="I7" s="301">
        <v>2204760.5958380001</v>
      </c>
      <c r="J7" s="108">
        <f t="shared" ca="1" si="2"/>
        <v>20453.708586000372</v>
      </c>
    </row>
    <row r="8" spans="1:10">
      <c r="A8" s="475" t="s">
        <v>143</v>
      </c>
      <c r="B8" s="476">
        <f ca="1">'VALUATION DETAIL'!B13</f>
        <v>124464</v>
      </c>
      <c r="C8" s="301">
        <v>126199</v>
      </c>
      <c r="D8" s="108">
        <f t="shared" ca="1" si="0"/>
        <v>1735</v>
      </c>
      <c r="E8" s="476">
        <f ca="1">'VALUATION DETAIL'!D13</f>
        <v>14</v>
      </c>
      <c r="F8" s="301">
        <v>0</v>
      </c>
      <c r="G8" s="108">
        <f t="shared" ca="1" si="1"/>
        <v>-14</v>
      </c>
      <c r="H8" s="476">
        <f ca="1">'VALUATION DETAIL'!F13</f>
        <v>1690801</v>
      </c>
      <c r="I8" s="301">
        <v>1689100</v>
      </c>
      <c r="J8" s="108">
        <f t="shared" ca="1" si="2"/>
        <v>-1701</v>
      </c>
    </row>
    <row r="9" spans="1:10">
      <c r="A9" s="475" t="s">
        <v>144</v>
      </c>
      <c r="B9" s="476">
        <f ca="1">'VALUATION DETAIL'!B14</f>
        <v>42186.43</v>
      </c>
      <c r="C9" s="301">
        <v>42187.05</v>
      </c>
      <c r="D9" s="108">
        <f t="shared" ca="1" si="0"/>
        <v>0.62000000000261934</v>
      </c>
      <c r="E9" s="476">
        <f ca="1">'VALUATION DETAIL'!D14</f>
        <v>5457.95</v>
      </c>
      <c r="F9" s="301">
        <v>5457.95</v>
      </c>
      <c r="G9" s="108">
        <f t="shared" ca="1" si="1"/>
        <v>0</v>
      </c>
      <c r="H9" s="476">
        <f ca="1">'VALUATION DETAIL'!F14</f>
        <v>1853487.3944000001</v>
      </c>
      <c r="I9" s="301">
        <v>1860958.7794000001</v>
      </c>
      <c r="J9" s="108">
        <f t="shared" ca="1" si="2"/>
        <v>7471.3850000000093</v>
      </c>
    </row>
    <row r="10" spans="1:10">
      <c r="A10" s="475" t="s">
        <v>145</v>
      </c>
      <c r="B10" s="476">
        <f ca="1">'VALUATION DETAIL'!B15</f>
        <v>3294.8699999999994</v>
      </c>
      <c r="C10" s="301">
        <v>3500.38</v>
      </c>
      <c r="D10" s="108">
        <f t="shared" ca="1" si="0"/>
        <v>205.51000000000067</v>
      </c>
      <c r="E10" s="476">
        <f ca="1">'VALUATION DETAIL'!D15</f>
        <v>118638.51144000002</v>
      </c>
      <c r="F10" s="301">
        <v>118756.46143999998</v>
      </c>
      <c r="G10" s="108">
        <f t="shared" ca="1" si="1"/>
        <v>117.94999999996799</v>
      </c>
      <c r="H10" s="476">
        <f ca="1">'VALUATION DETAIL'!F15</f>
        <v>1236722.42426</v>
      </c>
      <c r="I10" s="301">
        <v>1237977.58626</v>
      </c>
      <c r="J10" s="108">
        <f t="shared" ca="1" si="2"/>
        <v>1255.1620000000112</v>
      </c>
    </row>
    <row r="11" spans="1:10">
      <c r="A11" s="475" t="s">
        <v>146</v>
      </c>
      <c r="B11" s="476">
        <f ca="1">'VALUATION DETAIL'!B16</f>
        <v>117082.0389</v>
      </c>
      <c r="C11" s="301">
        <v>118074</v>
      </c>
      <c r="D11" s="108">
        <f t="shared" ca="1" si="0"/>
        <v>991.96110000000044</v>
      </c>
      <c r="E11" s="476">
        <f ca="1">'VALUATION DETAIL'!D16</f>
        <v>0</v>
      </c>
      <c r="F11" s="301">
        <v>0</v>
      </c>
      <c r="G11" s="108">
        <f t="shared" ca="1" si="1"/>
        <v>0</v>
      </c>
      <c r="H11" s="476">
        <f ca="1">'VALUATION DETAIL'!F16</f>
        <v>598178.43489999999</v>
      </c>
      <c r="I11" s="301">
        <v>602696.82999999996</v>
      </c>
      <c r="J11" s="108">
        <f t="shared" ca="1" si="2"/>
        <v>4518.3950999999652</v>
      </c>
    </row>
    <row r="12" spans="1:10">
      <c r="A12" s="475" t="s">
        <v>147</v>
      </c>
      <c r="B12" s="476">
        <f ca="1">'VALUATION DETAIL'!B17</f>
        <v>111515.4037</v>
      </c>
      <c r="C12" s="301">
        <v>110896.32259999998</v>
      </c>
      <c r="D12" s="108">
        <f t="shared" ca="1" si="0"/>
        <v>-619.08110000001034</v>
      </c>
      <c r="E12" s="476">
        <f ca="1">'VALUATION DETAIL'!D17</f>
        <v>151247.74</v>
      </c>
      <c r="F12" s="301">
        <v>149235.62</v>
      </c>
      <c r="G12" s="108">
        <f t="shared" ca="1" si="1"/>
        <v>-2012.1199999999953</v>
      </c>
      <c r="H12" s="476">
        <f ca="1">'VALUATION DETAIL'!F17</f>
        <v>1005548.5096</v>
      </c>
      <c r="I12" s="301">
        <v>1007946.4987000001</v>
      </c>
      <c r="J12" s="108">
        <f t="shared" ca="1" si="2"/>
        <v>2397.9891000001226</v>
      </c>
    </row>
    <row r="13" spans="1:10">
      <c r="A13" s="475" t="s">
        <v>148</v>
      </c>
      <c r="B13" s="476">
        <f ca="1">'VALUATION DETAIL'!B18</f>
        <v>19973.226000000002</v>
      </c>
      <c r="C13" s="301">
        <v>20878.697999999997</v>
      </c>
      <c r="D13" s="108">
        <f t="shared" ca="1" si="0"/>
        <v>905.4719999999943</v>
      </c>
      <c r="E13" s="476">
        <f ca="1">'VALUATION DETAIL'!D18</f>
        <v>0</v>
      </c>
      <c r="F13" s="301">
        <v>0</v>
      </c>
      <c r="G13" s="108">
        <f t="shared" ca="1" si="1"/>
        <v>0</v>
      </c>
      <c r="H13" s="476">
        <f ca="1">'VALUATION DETAIL'!F18</f>
        <v>364128.79110000003</v>
      </c>
      <c r="I13" s="301">
        <v>362993.10709999991</v>
      </c>
      <c r="J13" s="108">
        <f t="shared" ca="1" si="2"/>
        <v>-1135.6840000001248</v>
      </c>
    </row>
    <row r="14" spans="1:10">
      <c r="A14" s="475" t="s">
        <v>149</v>
      </c>
      <c r="B14" s="476">
        <f ca="1">'VALUATION DETAIL'!B19</f>
        <v>52868.1</v>
      </c>
      <c r="C14" s="301">
        <v>52721.1</v>
      </c>
      <c r="D14" s="108">
        <f t="shared" ca="1" si="0"/>
        <v>-147</v>
      </c>
      <c r="E14" s="476">
        <f ca="1">'VALUATION DETAIL'!D19</f>
        <v>2769</v>
      </c>
      <c r="F14" s="301">
        <v>2773</v>
      </c>
      <c r="G14" s="108">
        <f t="shared" ca="1" si="1"/>
        <v>4</v>
      </c>
      <c r="H14" s="476">
        <f ca="1">'VALUATION DETAIL'!F19</f>
        <v>1427650.649</v>
      </c>
      <c r="I14" s="301">
        <v>1426949.03</v>
      </c>
      <c r="J14" s="108">
        <f t="shared" ca="1" si="2"/>
        <v>-701.61899999994785</v>
      </c>
    </row>
    <row r="15" spans="1:10">
      <c r="A15" s="475" t="s">
        <v>150</v>
      </c>
      <c r="B15" s="476">
        <f ca="1">'VALUATION DETAIL'!B20</f>
        <v>38906.739000000001</v>
      </c>
      <c r="C15" s="301">
        <v>39078.948999999993</v>
      </c>
      <c r="D15" s="108">
        <f t="shared" ca="1" si="0"/>
        <v>172.20999999999185</v>
      </c>
      <c r="E15" s="476">
        <f ca="1">'VALUATION DETAIL'!D20</f>
        <v>231865.43799999999</v>
      </c>
      <c r="F15" s="301">
        <v>231019.18800000002</v>
      </c>
      <c r="G15" s="108">
        <f t="shared" ca="1" si="1"/>
        <v>-846.2499999999709</v>
      </c>
      <c r="H15" s="476">
        <f ca="1">'VALUATION DETAIL'!F20</f>
        <v>1101625.2930000001</v>
      </c>
      <c r="I15" s="301">
        <v>1098090.5330000001</v>
      </c>
      <c r="J15" s="108">
        <f t="shared" ca="1" si="2"/>
        <v>-3534.7600000000093</v>
      </c>
    </row>
    <row r="16" spans="1:10">
      <c r="A16" s="475" t="s">
        <v>151</v>
      </c>
      <c r="B16" s="476">
        <f ca="1">'VALUATION DETAIL'!B21</f>
        <v>78216.991188</v>
      </c>
      <c r="C16" s="301">
        <v>78562.318899999998</v>
      </c>
      <c r="D16" s="108">
        <f t="shared" ca="1" si="0"/>
        <v>345.32771199999843</v>
      </c>
      <c r="E16" s="476">
        <f ca="1">'VALUATION DETAIL'!D21</f>
        <v>18357.330000000002</v>
      </c>
      <c r="F16" s="301">
        <v>18261.05</v>
      </c>
      <c r="G16" s="108">
        <f t="shared" ca="1" si="1"/>
        <v>-96.280000000002474</v>
      </c>
      <c r="H16" s="476">
        <f ca="1">'VALUATION DETAIL'!F21</f>
        <v>399088.27600000007</v>
      </c>
      <c r="I16" s="301">
        <v>399999.15600000008</v>
      </c>
      <c r="J16" s="108">
        <f t="shared" ca="1" si="2"/>
        <v>910.88000000000466</v>
      </c>
    </row>
    <row r="17" spans="1:10">
      <c r="A17" s="475" t="s">
        <v>152</v>
      </c>
      <c r="B17" s="476">
        <f ca="1">'VALUATION DETAIL'!B22</f>
        <v>24563</v>
      </c>
      <c r="C17" s="301">
        <v>25049.1613</v>
      </c>
      <c r="D17" s="108">
        <f t="shared" ca="1" si="0"/>
        <v>486.16129999999976</v>
      </c>
      <c r="E17" s="476">
        <f ca="1">'VALUATION DETAIL'!D22</f>
        <v>558</v>
      </c>
      <c r="F17" s="301">
        <v>586.125</v>
      </c>
      <c r="G17" s="108">
        <f t="shared" ca="1" si="1"/>
        <v>28.125</v>
      </c>
      <c r="H17" s="476">
        <f ca="1">'VALUATION DETAIL'!F22</f>
        <v>1316469.68</v>
      </c>
      <c r="I17" s="301">
        <v>1288923.1793</v>
      </c>
      <c r="J17" s="108">
        <f t="shared" ca="1" si="2"/>
        <v>-27546.500699999975</v>
      </c>
    </row>
    <row r="18" spans="1:10">
      <c r="A18" s="475" t="s">
        <v>153</v>
      </c>
      <c r="B18" s="476">
        <f ca="1">'VALUATION DETAIL'!B23</f>
        <v>12693.619999999999</v>
      </c>
      <c r="C18" s="301">
        <v>12253.39</v>
      </c>
      <c r="D18" s="108">
        <f t="shared" ca="1" si="0"/>
        <v>-440.22999999999956</v>
      </c>
      <c r="E18" s="476">
        <f ca="1">'VALUATION DETAIL'!D23</f>
        <v>34385.447999999997</v>
      </c>
      <c r="F18" s="301">
        <v>34488.498</v>
      </c>
      <c r="G18" s="108">
        <f t="shared" ca="1" si="1"/>
        <v>103.05000000000291</v>
      </c>
      <c r="H18" s="476">
        <f ca="1">'VALUATION DETAIL'!F23</f>
        <v>1308215.7609999997</v>
      </c>
      <c r="I18" s="301">
        <v>1307507.6869999999</v>
      </c>
      <c r="J18" s="108">
        <f t="shared" ca="1" si="2"/>
        <v>-708.07399999978952</v>
      </c>
    </row>
    <row r="19" spans="1:10">
      <c r="A19" s="475" t="s">
        <v>154</v>
      </c>
      <c r="B19" s="476">
        <f ca="1">'VALUATION DETAIL'!B24</f>
        <v>111426.5</v>
      </c>
      <c r="C19" s="301">
        <v>111391.29000000001</v>
      </c>
      <c r="D19" s="108">
        <f t="shared" ca="1" si="0"/>
        <v>-35.209999999991851</v>
      </c>
      <c r="E19" s="476">
        <f ca="1">'VALUATION DETAIL'!D24</f>
        <v>0</v>
      </c>
      <c r="F19" s="301">
        <v>0</v>
      </c>
      <c r="G19" s="108">
        <f t="shared" ca="1" si="1"/>
        <v>0</v>
      </c>
      <c r="H19" s="476">
        <f ca="1">'VALUATION DETAIL'!F24</f>
        <v>555958.13</v>
      </c>
      <c r="I19" s="301">
        <v>555057.83000000007</v>
      </c>
      <c r="J19" s="108">
        <f t="shared" ca="1" si="2"/>
        <v>-900.29999999993015</v>
      </c>
    </row>
    <row r="20" spans="1:10">
      <c r="A20" s="475" t="s">
        <v>155</v>
      </c>
      <c r="B20" s="476">
        <f ca="1">'VALUATION DETAIL'!B25</f>
        <v>75026.233999999997</v>
      </c>
      <c r="C20" s="301">
        <v>74999.804000000004</v>
      </c>
      <c r="D20" s="108">
        <f t="shared" ca="1" si="0"/>
        <v>-26.429999999993015</v>
      </c>
      <c r="E20" s="476">
        <f ca="1">'VALUATION DETAIL'!D25</f>
        <v>83056.929999999993</v>
      </c>
      <c r="F20" s="301">
        <v>83848.929999999993</v>
      </c>
      <c r="G20" s="108">
        <f t="shared" ca="1" si="1"/>
        <v>792</v>
      </c>
      <c r="H20" s="476">
        <f ca="1">'VALUATION DETAIL'!F25</f>
        <v>834022.91790000012</v>
      </c>
      <c r="I20" s="301">
        <v>833679.29790000001</v>
      </c>
      <c r="J20" s="108">
        <f t="shared" ca="1" si="2"/>
        <v>-343.62000000011176</v>
      </c>
    </row>
    <row r="21" spans="1:10">
      <c r="A21" s="475" t="s">
        <v>156</v>
      </c>
      <c r="B21" s="476">
        <f ca="1">'VALUATION DETAIL'!B26</f>
        <v>61968.51</v>
      </c>
      <c r="C21" s="301">
        <v>62629.61</v>
      </c>
      <c r="D21" s="108">
        <f t="shared" ca="1" si="0"/>
        <v>661.09999999999854</v>
      </c>
      <c r="E21" s="476">
        <f ca="1">'VALUATION DETAIL'!D26</f>
        <v>26810.338599999999</v>
      </c>
      <c r="F21" s="301">
        <v>26068.428599999999</v>
      </c>
      <c r="G21" s="108">
        <f t="shared" ca="1" si="1"/>
        <v>-741.90999999999985</v>
      </c>
      <c r="H21" s="476">
        <f ca="1">'VALUATION DETAIL'!F26</f>
        <v>918458.18449999997</v>
      </c>
      <c r="I21" s="301">
        <v>907409.19449999998</v>
      </c>
      <c r="J21" s="108">
        <f t="shared" ca="1" si="2"/>
        <v>-11048.989999999991</v>
      </c>
    </row>
    <row r="22" spans="1:10">
      <c r="A22" s="475" t="s">
        <v>157</v>
      </c>
      <c r="B22" s="476">
        <f ca="1">'VALUATION DETAIL'!B27</f>
        <v>134081.97099999999</v>
      </c>
      <c r="C22" s="301">
        <v>133263.951</v>
      </c>
      <c r="D22" s="108">
        <f t="shared" ca="1" si="0"/>
        <v>-818.01999999998952</v>
      </c>
      <c r="E22" s="476">
        <f ca="1">'VALUATION DETAIL'!D27</f>
        <v>0</v>
      </c>
      <c r="F22" s="301">
        <v>0</v>
      </c>
      <c r="G22" s="108">
        <f t="shared" ca="1" si="1"/>
        <v>0</v>
      </c>
      <c r="H22" s="476">
        <f ca="1">'VALUATION DETAIL'!F27</f>
        <v>410565.31699999998</v>
      </c>
      <c r="I22" s="301">
        <v>411435.98699999996</v>
      </c>
      <c r="J22" s="108">
        <f t="shared" ca="1" si="2"/>
        <v>870.6699999999837</v>
      </c>
    </row>
    <row r="23" spans="1:10">
      <c r="A23" s="475" t="s">
        <v>158</v>
      </c>
      <c r="B23" s="476">
        <f ca="1">'VALUATION DETAIL'!B28</f>
        <v>23923</v>
      </c>
      <c r="C23" s="301">
        <v>23926</v>
      </c>
      <c r="D23" s="108">
        <f t="shared" ca="1" si="0"/>
        <v>3</v>
      </c>
      <c r="E23" s="476">
        <f ca="1">'VALUATION DETAIL'!D28</f>
        <v>0</v>
      </c>
      <c r="F23" s="301">
        <v>0</v>
      </c>
      <c r="G23" s="108">
        <f t="shared" ca="1" si="1"/>
        <v>0</v>
      </c>
      <c r="H23" s="476">
        <f ca="1">'VALUATION DETAIL'!F28</f>
        <v>1627854.74</v>
      </c>
      <c r="I23" s="301">
        <v>1621451.3</v>
      </c>
      <c r="J23" s="108">
        <f t="shared" ca="1" si="2"/>
        <v>-6403.4399999999441</v>
      </c>
    </row>
    <row r="24" spans="1:10">
      <c r="A24" s="475" t="s">
        <v>159</v>
      </c>
      <c r="B24" s="476">
        <f ca="1">'VALUATION DETAIL'!B29</f>
        <v>13005.612999999999</v>
      </c>
      <c r="C24" s="301">
        <v>13300.403</v>
      </c>
      <c r="D24" s="108">
        <f t="shared" ca="1" si="0"/>
        <v>294.79000000000087</v>
      </c>
      <c r="E24" s="476">
        <f ca="1">'VALUATION DETAIL'!D29</f>
        <v>4549.6580000000004</v>
      </c>
      <c r="F24" s="301">
        <v>4647.0480000000007</v>
      </c>
      <c r="G24" s="108">
        <f t="shared" ca="1" si="1"/>
        <v>97.390000000000327</v>
      </c>
      <c r="H24" s="476">
        <f ca="1">'VALUATION DETAIL'!F29</f>
        <v>17031.738999999998</v>
      </c>
      <c r="I24" s="301">
        <v>17869.059000000001</v>
      </c>
      <c r="J24" s="108">
        <f t="shared" ca="1" si="2"/>
        <v>837.32000000000335</v>
      </c>
    </row>
    <row r="25" spans="1:10">
      <c r="A25" s="475" t="s">
        <v>160</v>
      </c>
      <c r="B25" s="476">
        <f ca="1">'VALUATION DETAIL'!B30</f>
        <v>72378.710399999996</v>
      </c>
      <c r="C25" s="301">
        <v>72837.943399999989</v>
      </c>
      <c r="D25" s="108">
        <f t="shared" ca="1" si="0"/>
        <v>459.2329999999929</v>
      </c>
      <c r="E25" s="476">
        <f ca="1">'VALUATION DETAIL'!D30</f>
        <v>0</v>
      </c>
      <c r="F25" s="301">
        <v>0</v>
      </c>
      <c r="G25" s="108">
        <f t="shared" ca="1" si="1"/>
        <v>0</v>
      </c>
      <c r="H25" s="476">
        <f ca="1">'VALUATION DETAIL'!F30</f>
        <v>616352.58160000003</v>
      </c>
      <c r="I25" s="301">
        <v>615990.78879999998</v>
      </c>
      <c r="J25" s="108">
        <f t="shared" ca="1" si="2"/>
        <v>-361.79280000005383</v>
      </c>
    </row>
    <row r="26" spans="1:10">
      <c r="A26" s="475" t="s">
        <v>161</v>
      </c>
      <c r="B26" s="476">
        <f ca="1">'VALUATION DETAIL'!B31</f>
        <v>42033.013000000006</v>
      </c>
      <c r="C26" s="301">
        <v>42027.453000000009</v>
      </c>
      <c r="D26" s="108">
        <f t="shared" ca="1" si="0"/>
        <v>-5.5599999999976717</v>
      </c>
      <c r="E26" s="476">
        <f ca="1">'VALUATION DETAIL'!D31</f>
        <v>2625.26</v>
      </c>
      <c r="F26" s="301">
        <v>2625.26</v>
      </c>
      <c r="G26" s="108">
        <f t="shared" ca="1" si="1"/>
        <v>0</v>
      </c>
      <c r="H26" s="476">
        <f ca="1">'VALUATION DETAIL'!F31</f>
        <v>301395.42799999996</v>
      </c>
      <c r="I26" s="301">
        <v>301979.26300000004</v>
      </c>
      <c r="J26" s="108">
        <f t="shared" ca="1" si="2"/>
        <v>583.83500000007916</v>
      </c>
    </row>
    <row r="27" spans="1:10" ht="16.5" thickBot="1">
      <c r="A27" s="241" t="s">
        <v>162</v>
      </c>
      <c r="B27" s="477">
        <f ca="1">'VALUATION DETAIL'!B32</f>
        <v>3539.24</v>
      </c>
      <c r="C27" s="302">
        <v>3539.24</v>
      </c>
      <c r="D27" s="303">
        <f t="shared" ca="1" si="0"/>
        <v>0</v>
      </c>
      <c r="E27" s="477">
        <f ca="1">'VALUATION DETAIL'!D32</f>
        <v>30756.57</v>
      </c>
      <c r="F27" s="302">
        <v>31047.57</v>
      </c>
      <c r="G27" s="303">
        <f t="shared" ca="1" si="1"/>
        <v>291</v>
      </c>
      <c r="H27" s="477">
        <f ca="1">'VALUATION DETAIL'!F32</f>
        <v>1006302.6488000001</v>
      </c>
      <c r="I27" s="302">
        <v>997972.96019999997</v>
      </c>
      <c r="J27" s="303">
        <f t="shared" ca="1" si="2"/>
        <v>-8329.6886000001105</v>
      </c>
    </row>
    <row r="28" spans="1:10">
      <c r="A28" s="220" t="s">
        <v>136</v>
      </c>
      <c r="B28" s="304">
        <f ca="1">SUM(B5:B27)</f>
        <v>1351421.8901879997</v>
      </c>
      <c r="C28" s="304">
        <v>1366583.673</v>
      </c>
      <c r="D28" s="304">
        <f t="shared" ca="1" si="0"/>
        <v>15161.782812000252</v>
      </c>
      <c r="E28" s="304">
        <f ca="1">SUM(E5:E27)</f>
        <v>807099.31328699994</v>
      </c>
      <c r="F28" s="304">
        <v>816745.13299999991</v>
      </c>
      <c r="G28" s="304">
        <f t="shared" ca="1" si="1"/>
        <v>9645.8197129999753</v>
      </c>
      <c r="H28" s="304">
        <f ca="1">SUM(H5:H27)</f>
        <v>22551904.237312</v>
      </c>
      <c r="I28" s="304">
        <v>22532531.667999998</v>
      </c>
      <c r="J28" s="304">
        <f t="shared" ca="1" si="2"/>
        <v>-19372.56931200251</v>
      </c>
    </row>
    <row r="29" spans="1:10">
      <c r="A29" s="86"/>
      <c r="B29" s="86"/>
      <c r="C29" s="86"/>
      <c r="D29" s="86"/>
      <c r="E29" s="86"/>
      <c r="F29" s="86"/>
      <c r="G29" s="86"/>
      <c r="H29" s="86"/>
      <c r="I29" s="86"/>
      <c r="J29" s="86"/>
    </row>
  </sheetData>
  <mergeCells count="3">
    <mergeCell ref="H3:J3"/>
    <mergeCell ref="E3:G3"/>
    <mergeCell ref="B3:D3"/>
  </mergeCells>
  <phoneticPr fontId="2" type="noConversion"/>
  <pageMargins left="0.75" right="0.75" top="0.78" bottom="1" header="0.5" footer="0.5"/>
  <pageSetup scale="74" orientation="landscape" r:id="rId1"/>
  <headerFooter alignWithMargins="0">
    <oddFooter>&amp;C&amp;A&amp;R&amp;P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</sheetPr>
  <dimension ref="B1:F276"/>
  <sheetViews>
    <sheetView workbookViewId="0">
      <selection activeCell="D24" sqref="D24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773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414555453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4974665</v>
      </c>
    </row>
    <row r="9" spans="2:5" ht="18" thickBot="1">
      <c r="B9" s="62" t="s">
        <v>89</v>
      </c>
      <c r="C9" s="63"/>
      <c r="D9" s="64">
        <v>12</v>
      </c>
      <c r="E9" s="65">
        <v>4974665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0</v>
      </c>
      <c r="E14" s="58">
        <v>0</v>
      </c>
    </row>
    <row r="15" spans="2:5" ht="17.25">
      <c r="B15" s="66" t="s">
        <v>93</v>
      </c>
      <c r="C15" s="66"/>
      <c r="D15" s="57">
        <v>0</v>
      </c>
      <c r="E15" s="58">
        <v>0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12</v>
      </c>
      <c r="E25" s="58">
        <v>4974665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4974665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4974665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206</v>
      </c>
      <c r="C36" s="74"/>
      <c r="D36" s="319" t="s">
        <v>109</v>
      </c>
      <c r="E36" s="76">
        <v>414555453</v>
      </c>
    </row>
    <row r="37" spans="2:6" ht="17.25">
      <c r="B37" s="66" t="s">
        <v>110</v>
      </c>
      <c r="C37" s="66"/>
      <c r="D37" s="57">
        <v>25</v>
      </c>
      <c r="E37" s="58">
        <v>10363886</v>
      </c>
    </row>
    <row r="38" spans="2:6" ht="17.25">
      <c r="B38" s="66" t="s">
        <v>111</v>
      </c>
      <c r="C38" s="66"/>
      <c r="D38" s="57">
        <v>0</v>
      </c>
      <c r="E38" s="58">
        <v>0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414555</v>
      </c>
    </row>
    <row r="44" spans="2:6" ht="18" thickBot="1">
      <c r="B44" s="70" t="s">
        <v>115</v>
      </c>
      <c r="C44" s="70"/>
      <c r="D44" s="60">
        <v>4</v>
      </c>
      <c r="E44" s="61">
        <v>1658222</v>
      </c>
    </row>
    <row r="45" spans="2:6" ht="17.25">
      <c r="B45" s="66" t="s">
        <v>80</v>
      </c>
      <c r="C45" s="66"/>
      <c r="D45" s="57">
        <v>30</v>
      </c>
      <c r="E45" s="58">
        <v>12436663</v>
      </c>
    </row>
    <row r="46" spans="2:6" ht="17.25">
      <c r="B46" s="66"/>
      <c r="C46" s="66"/>
      <c r="D46" s="316"/>
      <c r="E46" s="328"/>
    </row>
    <row r="47" spans="2:6" ht="17.25">
      <c r="B47" s="74" t="s">
        <v>206</v>
      </c>
      <c r="C47" s="74"/>
      <c r="D47" s="319" t="s">
        <v>109</v>
      </c>
      <c r="E47" s="76">
        <v>0</v>
      </c>
    </row>
    <row r="48" spans="2:6" ht="17.25">
      <c r="B48" s="66" t="s">
        <v>110</v>
      </c>
      <c r="C48" s="66"/>
      <c r="D48" s="57">
        <v>0</v>
      </c>
      <c r="E48" s="58">
        <v>0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0</v>
      </c>
      <c r="E54" s="58">
        <v>0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0</v>
      </c>
      <c r="E56" s="58">
        <v>0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414555453</v>
      </c>
    </row>
    <row r="136" spans="2:5" ht="17.25">
      <c r="B136" s="66" t="s">
        <v>110</v>
      </c>
      <c r="C136" s="66"/>
      <c r="D136" s="57">
        <v>25</v>
      </c>
      <c r="E136" s="58">
        <v>10363886</v>
      </c>
    </row>
    <row r="137" spans="2:5" ht="17.25">
      <c r="B137" s="66" t="s">
        <v>111</v>
      </c>
      <c r="C137" s="66"/>
      <c r="D137" s="57">
        <v>0</v>
      </c>
      <c r="E137" s="58">
        <v>0</v>
      </c>
    </row>
    <row r="138" spans="2:5" ht="17.25">
      <c r="B138" s="66" t="s">
        <v>111</v>
      </c>
      <c r="C138" s="66"/>
      <c r="D138" s="57">
        <v>0</v>
      </c>
      <c r="E138" s="58">
        <v>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1</v>
      </c>
      <c r="E142" s="58">
        <v>414555</v>
      </c>
    </row>
    <row r="143" spans="2:5" ht="18" thickBot="1">
      <c r="B143" s="70" t="s">
        <v>115</v>
      </c>
      <c r="C143" s="70"/>
      <c r="D143" s="57">
        <v>4</v>
      </c>
      <c r="E143" s="58">
        <v>1658222</v>
      </c>
    </row>
    <row r="144" spans="2:5" ht="18" thickBot="1">
      <c r="B144" s="79" t="s">
        <v>117</v>
      </c>
      <c r="C144" s="80"/>
      <c r="D144" s="321"/>
      <c r="E144" s="65">
        <v>12436663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2487333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414555453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774</v>
      </c>
      <c r="C163" s="82"/>
      <c r="D163" s="316"/>
      <c r="E163" s="328"/>
    </row>
    <row r="164" spans="2:5" ht="17.25">
      <c r="B164" s="83" t="s">
        <v>775</v>
      </c>
      <c r="C164" s="84"/>
      <c r="D164" s="319" t="s">
        <v>109</v>
      </c>
      <c r="E164" s="76">
        <v>239125279</v>
      </c>
    </row>
    <row r="165" spans="2:5" ht="17.25">
      <c r="B165" s="66" t="s">
        <v>124</v>
      </c>
      <c r="C165" s="66"/>
      <c r="D165" s="57">
        <v>8</v>
      </c>
      <c r="E165" s="58">
        <v>1913002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1913002</v>
      </c>
    </row>
    <row r="168" spans="2:5" ht="17.25">
      <c r="B168" s="66"/>
      <c r="C168" s="66"/>
      <c r="D168" s="316"/>
      <c r="E168" s="328"/>
    </row>
    <row r="169" spans="2:5" ht="17.25">
      <c r="B169" s="82" t="s">
        <v>776</v>
      </c>
      <c r="C169" s="82"/>
      <c r="D169" s="316"/>
      <c r="E169" s="328"/>
    </row>
    <row r="170" spans="2:5" ht="17.25">
      <c r="B170" s="83" t="s">
        <v>777</v>
      </c>
      <c r="C170" s="84"/>
      <c r="D170" s="319" t="s">
        <v>109</v>
      </c>
      <c r="E170" s="76">
        <v>1450718</v>
      </c>
    </row>
    <row r="171" spans="2:5" ht="17.25">
      <c r="B171" s="66" t="s">
        <v>124</v>
      </c>
      <c r="C171" s="66"/>
      <c r="D171" s="57">
        <v>8</v>
      </c>
      <c r="E171" s="58">
        <v>11606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11606</v>
      </c>
    </row>
    <row r="174" spans="2:5" ht="17.25">
      <c r="B174" s="66"/>
      <c r="C174" s="66"/>
      <c r="D174" s="316"/>
      <c r="E174" s="328"/>
    </row>
    <row r="175" spans="2:5" ht="17.25">
      <c r="B175" s="82" t="s">
        <v>207</v>
      </c>
      <c r="C175" s="82"/>
      <c r="D175" s="316"/>
      <c r="E175" s="328"/>
    </row>
    <row r="176" spans="2:5" ht="17.25">
      <c r="B176" s="83" t="s">
        <v>206</v>
      </c>
      <c r="C176" s="84"/>
      <c r="D176" s="319" t="s">
        <v>109</v>
      </c>
      <c r="E176" s="76">
        <v>0</v>
      </c>
    </row>
    <row r="177" spans="2:5" ht="17.25">
      <c r="B177" s="66" t="s">
        <v>124</v>
      </c>
      <c r="C177" s="66"/>
      <c r="D177" s="57">
        <v>0</v>
      </c>
      <c r="E177" s="58">
        <v>0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0</v>
      </c>
      <c r="E179" s="58">
        <v>0</v>
      </c>
    </row>
    <row r="180" spans="2:5" ht="17.25">
      <c r="B180" s="66"/>
      <c r="C180" s="66"/>
      <c r="D180" s="316"/>
      <c r="E180" s="328"/>
    </row>
    <row r="181" spans="2:5" ht="17.25">
      <c r="B181" s="82" t="s">
        <v>207</v>
      </c>
      <c r="C181" s="82"/>
      <c r="D181" s="316"/>
      <c r="E181" s="328"/>
    </row>
    <row r="182" spans="2:5" ht="17.25">
      <c r="B182" s="83" t="s">
        <v>206</v>
      </c>
      <c r="C182" s="84"/>
      <c r="D182" s="319" t="s">
        <v>109</v>
      </c>
      <c r="E182" s="76">
        <v>0</v>
      </c>
    </row>
    <row r="183" spans="2:5" ht="17.25">
      <c r="B183" s="66" t="s">
        <v>124</v>
      </c>
      <c r="C183" s="66"/>
      <c r="D183" s="57">
        <v>0</v>
      </c>
      <c r="E183" s="58">
        <v>0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0</v>
      </c>
      <c r="E185" s="58">
        <v>0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240575997</v>
      </c>
    </row>
    <row r="224" spans="2:6" ht="17.25">
      <c r="B224" s="66" t="s">
        <v>124</v>
      </c>
      <c r="C224" s="66"/>
      <c r="D224" s="320"/>
      <c r="E224" s="58">
        <v>1924608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1924608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778</v>
      </c>
      <c r="C232" s="58">
        <v>414555453</v>
      </c>
      <c r="D232" s="57">
        <v>3</v>
      </c>
      <c r="E232" s="58">
        <v>1243666</v>
      </c>
    </row>
    <row r="233" spans="2:5" ht="17.25">
      <c r="B233" s="51" t="s">
        <v>779</v>
      </c>
      <c r="C233" s="58">
        <v>414555453</v>
      </c>
      <c r="D233" s="57">
        <v>1</v>
      </c>
      <c r="E233" s="58">
        <v>414555</v>
      </c>
    </row>
    <row r="234" spans="2:5" ht="17.25">
      <c r="B234" s="51" t="s">
        <v>780</v>
      </c>
      <c r="C234" s="58">
        <v>414555453</v>
      </c>
      <c r="D234" s="57">
        <v>1</v>
      </c>
      <c r="E234" s="58">
        <v>414555</v>
      </c>
    </row>
    <row r="235" spans="2:5" ht="17.25">
      <c r="B235" s="51" t="s">
        <v>781</v>
      </c>
      <c r="C235" s="58">
        <v>144883059</v>
      </c>
      <c r="D235" s="57">
        <v>3</v>
      </c>
      <c r="E235" s="58">
        <v>434649</v>
      </c>
    </row>
    <row r="236" spans="2:5" ht="17.25">
      <c r="B236" s="51" t="s">
        <v>782</v>
      </c>
      <c r="C236" s="58">
        <v>9423954</v>
      </c>
      <c r="D236" s="57">
        <v>8</v>
      </c>
      <c r="E236" s="58">
        <v>75392</v>
      </c>
    </row>
    <row r="237" spans="2:5" ht="17.25">
      <c r="B237" s="51">
        <v>0</v>
      </c>
      <c r="C237" s="58">
        <v>0</v>
      </c>
      <c r="D237" s="57">
        <v>0</v>
      </c>
      <c r="E237" s="58">
        <v>0</v>
      </c>
    </row>
    <row r="238" spans="2:5" ht="17.25">
      <c r="B238" s="51">
        <v>0</v>
      </c>
      <c r="C238" s="58">
        <v>0</v>
      </c>
      <c r="D238" s="57">
        <v>0</v>
      </c>
      <c r="E238" s="58">
        <v>0</v>
      </c>
    </row>
    <row r="239" spans="2:5" ht="17.25">
      <c r="B239" s="51">
        <v>0</v>
      </c>
      <c r="C239" s="58">
        <v>0</v>
      </c>
      <c r="D239" s="57">
        <v>0</v>
      </c>
      <c r="E239" s="58">
        <v>0</v>
      </c>
    </row>
    <row r="240" spans="2:5" ht="17.25">
      <c r="B240" s="51">
        <v>0</v>
      </c>
      <c r="C240" s="58">
        <v>0</v>
      </c>
      <c r="D240" s="57">
        <v>0</v>
      </c>
      <c r="E240" s="58">
        <v>0</v>
      </c>
    </row>
    <row r="241" spans="2:5" ht="17.25">
      <c r="B241" s="51">
        <v>0</v>
      </c>
      <c r="C241" s="58">
        <v>0</v>
      </c>
      <c r="D241" s="57">
        <v>0</v>
      </c>
      <c r="E241" s="58">
        <v>0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2582817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4974665</v>
      </c>
    </row>
    <row r="270" spans="2:6" ht="17.25">
      <c r="B270" s="66" t="s">
        <v>130</v>
      </c>
      <c r="C270" s="66"/>
      <c r="D270" s="320"/>
      <c r="E270" s="58">
        <v>4974665</v>
      </c>
    </row>
    <row r="271" spans="2:6" ht="17.25">
      <c r="B271" s="66" t="s">
        <v>78</v>
      </c>
      <c r="C271" s="66"/>
      <c r="D271" s="320"/>
      <c r="E271" s="58">
        <v>2487333</v>
      </c>
    </row>
    <row r="272" spans="2:6" ht="17.25">
      <c r="B272" s="66" t="s">
        <v>131</v>
      </c>
      <c r="C272" s="66"/>
      <c r="D272" s="320"/>
      <c r="E272" s="58">
        <v>12436663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1924608</v>
      </c>
    </row>
    <row r="275" spans="2:5" ht="18" thickBot="1">
      <c r="B275" s="70" t="s">
        <v>134</v>
      </c>
      <c r="C275" s="70"/>
      <c r="D275" s="324"/>
      <c r="E275" s="61">
        <v>2582817</v>
      </c>
    </row>
    <row r="276" spans="2:5" ht="18" thickBot="1">
      <c r="B276" s="79" t="s">
        <v>135</v>
      </c>
      <c r="C276" s="80"/>
      <c r="D276" s="321"/>
      <c r="E276" s="65">
        <v>29380751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92D050"/>
  </sheetPr>
  <dimension ref="B1:F276"/>
  <sheetViews>
    <sheetView workbookViewId="0">
      <selection activeCell="C3" sqref="C3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892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201510592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2418127</v>
      </c>
    </row>
    <row r="9" spans="2:5" ht="18" thickBot="1">
      <c r="B9" s="62" t="s">
        <v>89</v>
      </c>
      <c r="C9" s="63"/>
      <c r="D9" s="64">
        <v>12</v>
      </c>
      <c r="E9" s="65">
        <v>2418127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5.1139999999999999</v>
      </c>
      <c r="E14" s="58">
        <v>1030525</v>
      </c>
    </row>
    <row r="15" spans="2:5" ht="17.25">
      <c r="B15" s="66" t="s">
        <v>93</v>
      </c>
      <c r="C15" s="66"/>
      <c r="D15" s="57">
        <v>1.1870000000000001</v>
      </c>
      <c r="E15" s="58">
        <v>239193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4.048</v>
      </c>
      <c r="E18" s="58">
        <v>815715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1.651</v>
      </c>
      <c r="E25" s="58">
        <v>332694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2418127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2418127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444</v>
      </c>
      <c r="C36" s="74"/>
      <c r="D36" s="319" t="s">
        <v>109</v>
      </c>
      <c r="E36" s="76">
        <v>49555555</v>
      </c>
    </row>
    <row r="37" spans="2:6" ht="17.25">
      <c r="B37" s="66" t="s">
        <v>110</v>
      </c>
      <c r="C37" s="66"/>
      <c r="D37" s="57">
        <v>25</v>
      </c>
      <c r="E37" s="58">
        <v>1238889</v>
      </c>
    </row>
    <row r="38" spans="2:6" ht="17.25">
      <c r="B38" s="66" t="s">
        <v>111</v>
      </c>
      <c r="C38" s="66"/>
      <c r="D38" s="57">
        <v>0</v>
      </c>
      <c r="E38" s="58">
        <v>0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49556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</v>
      </c>
      <c r="E45" s="58">
        <v>1288445</v>
      </c>
    </row>
    <row r="46" spans="2:6" ht="17.25">
      <c r="B46" s="66"/>
      <c r="C46" s="66"/>
      <c r="D46" s="316"/>
      <c r="E46" s="328"/>
    </row>
    <row r="47" spans="2:6" ht="17.25">
      <c r="B47" s="74" t="s">
        <v>445</v>
      </c>
      <c r="C47" s="74"/>
      <c r="D47" s="319" t="s">
        <v>109</v>
      </c>
      <c r="E47" s="76">
        <v>38960372</v>
      </c>
    </row>
    <row r="48" spans="2:6" ht="17.25">
      <c r="B48" s="66" t="s">
        <v>110</v>
      </c>
      <c r="C48" s="66"/>
      <c r="D48" s="57">
        <v>25</v>
      </c>
      <c r="E48" s="58">
        <v>974009</v>
      </c>
    </row>
    <row r="49" spans="2:5" ht="17.25">
      <c r="B49" s="66" t="s">
        <v>111</v>
      </c>
      <c r="C49" s="66"/>
      <c r="D49" s="57">
        <v>0.5</v>
      </c>
      <c r="E49" s="58">
        <v>19480</v>
      </c>
    </row>
    <row r="50" spans="2:5" ht="17.25">
      <c r="B50" s="66" t="s">
        <v>111</v>
      </c>
      <c r="C50" s="66"/>
      <c r="D50" s="57">
        <v>0.5</v>
      </c>
      <c r="E50" s="58">
        <v>19480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38960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27</v>
      </c>
      <c r="E56" s="58">
        <v>1051929</v>
      </c>
    </row>
    <row r="57" spans="2:5" ht="17.25">
      <c r="B57" s="66"/>
      <c r="C57" s="66"/>
      <c r="D57" s="320"/>
      <c r="E57" s="331"/>
    </row>
    <row r="58" spans="2:5" ht="17.25">
      <c r="B58" s="74" t="s">
        <v>446</v>
      </c>
      <c r="C58" s="74"/>
      <c r="D58" s="319" t="s">
        <v>109</v>
      </c>
      <c r="E58" s="76">
        <v>81000351</v>
      </c>
    </row>
    <row r="59" spans="2:5" ht="17.25">
      <c r="B59" s="66" t="s">
        <v>110</v>
      </c>
      <c r="C59" s="66"/>
      <c r="D59" s="57">
        <v>25</v>
      </c>
      <c r="E59" s="58">
        <v>2025009</v>
      </c>
    </row>
    <row r="60" spans="2:5" ht="17.25">
      <c r="B60" s="66" t="s">
        <v>111</v>
      </c>
      <c r="C60" s="66"/>
      <c r="D60" s="57">
        <v>0.5</v>
      </c>
      <c r="E60" s="58">
        <v>40500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1</v>
      </c>
      <c r="E65" s="58">
        <v>81000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26.5</v>
      </c>
      <c r="E67" s="58">
        <v>2146509</v>
      </c>
    </row>
    <row r="68" spans="2:5" ht="17.25">
      <c r="B68" s="66"/>
      <c r="C68" s="66"/>
      <c r="D68" s="316"/>
      <c r="E68" s="328"/>
    </row>
    <row r="69" spans="2:5" ht="17.25">
      <c r="B69" s="74" t="s">
        <v>447</v>
      </c>
      <c r="C69" s="74"/>
      <c r="D69" s="319" t="s">
        <v>109</v>
      </c>
      <c r="E69" s="76">
        <v>31994314</v>
      </c>
    </row>
    <row r="70" spans="2:5" ht="17.25">
      <c r="B70" s="66" t="s">
        <v>110</v>
      </c>
      <c r="C70" s="66"/>
      <c r="D70" s="57">
        <v>25</v>
      </c>
      <c r="E70" s="58">
        <v>799858</v>
      </c>
    </row>
    <row r="71" spans="2:5" ht="17.25">
      <c r="B71" s="66" t="s">
        <v>111</v>
      </c>
      <c r="C71" s="66"/>
      <c r="D71" s="57">
        <v>0.5</v>
      </c>
      <c r="E71" s="58">
        <v>15997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1</v>
      </c>
      <c r="E76" s="58">
        <v>31994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26.5</v>
      </c>
      <c r="E78" s="58">
        <v>847849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201510592</v>
      </c>
    </row>
    <row r="136" spans="2:5" ht="17.25">
      <c r="B136" s="66" t="s">
        <v>110</v>
      </c>
      <c r="C136" s="66"/>
      <c r="D136" s="57">
        <v>100</v>
      </c>
      <c r="E136" s="58">
        <v>5037765</v>
      </c>
    </row>
    <row r="137" spans="2:5" ht="17.25">
      <c r="B137" s="66" t="s">
        <v>111</v>
      </c>
      <c r="C137" s="66"/>
      <c r="D137" s="57">
        <v>1.5</v>
      </c>
      <c r="E137" s="58">
        <v>75977</v>
      </c>
    </row>
    <row r="138" spans="2:5" ht="17.25">
      <c r="B138" s="66" t="s">
        <v>111</v>
      </c>
      <c r="C138" s="66"/>
      <c r="D138" s="57">
        <v>0.5</v>
      </c>
      <c r="E138" s="58">
        <v>19480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4</v>
      </c>
      <c r="E142" s="58">
        <v>201510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5334732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1209064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448</v>
      </c>
      <c r="C163" s="82"/>
      <c r="D163" s="316"/>
      <c r="E163" s="328"/>
    </row>
    <row r="164" spans="2:5" ht="17.25">
      <c r="B164" s="83" t="s">
        <v>449</v>
      </c>
      <c r="C164" s="84"/>
      <c r="D164" s="319" t="s">
        <v>109</v>
      </c>
      <c r="E164" s="76">
        <v>7084935</v>
      </c>
    </row>
    <row r="165" spans="2:5" ht="17.25">
      <c r="B165" s="66" t="s">
        <v>124</v>
      </c>
      <c r="C165" s="66"/>
      <c r="D165" s="57">
        <v>8</v>
      </c>
      <c r="E165" s="58">
        <v>56679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56679</v>
      </c>
    </row>
    <row r="168" spans="2:5" ht="17.25">
      <c r="B168" s="66"/>
      <c r="C168" s="66"/>
      <c r="D168" s="316"/>
      <c r="E168" s="328"/>
    </row>
    <row r="169" spans="2:5" ht="17.25">
      <c r="B169" s="82" t="s">
        <v>450</v>
      </c>
      <c r="C169" s="82"/>
      <c r="D169" s="316"/>
      <c r="E169" s="328"/>
    </row>
    <row r="170" spans="2:5" ht="17.25">
      <c r="B170" s="83" t="s">
        <v>658</v>
      </c>
      <c r="C170" s="84"/>
      <c r="D170" s="319" t="s">
        <v>109</v>
      </c>
      <c r="E170" s="76">
        <v>1714369</v>
      </c>
    </row>
    <row r="171" spans="2:5" ht="17.25">
      <c r="B171" s="66" t="s">
        <v>124</v>
      </c>
      <c r="C171" s="66"/>
      <c r="D171" s="57">
        <v>5</v>
      </c>
      <c r="E171" s="58">
        <v>8572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5</v>
      </c>
      <c r="E173" s="58">
        <v>8572</v>
      </c>
    </row>
    <row r="174" spans="2:5" ht="17.25">
      <c r="B174" s="66"/>
      <c r="C174" s="66"/>
      <c r="D174" s="316"/>
      <c r="E174" s="328"/>
    </row>
    <row r="175" spans="2:5" ht="17.25">
      <c r="B175" s="82" t="s">
        <v>451</v>
      </c>
      <c r="C175" s="82"/>
      <c r="D175" s="316"/>
      <c r="E175" s="328"/>
    </row>
    <row r="176" spans="2:5" ht="17.25">
      <c r="B176" s="83" t="s">
        <v>452</v>
      </c>
      <c r="C176" s="84"/>
      <c r="D176" s="319" t="s">
        <v>109</v>
      </c>
      <c r="E176" s="76">
        <v>2414949</v>
      </c>
    </row>
    <row r="177" spans="2:5" ht="17.25">
      <c r="B177" s="66" t="s">
        <v>124</v>
      </c>
      <c r="C177" s="66"/>
      <c r="D177" s="57">
        <v>8</v>
      </c>
      <c r="E177" s="58">
        <v>19320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8</v>
      </c>
      <c r="E179" s="58">
        <v>19320</v>
      </c>
    </row>
    <row r="180" spans="2:5" ht="17.25">
      <c r="B180" s="66"/>
      <c r="C180" s="66"/>
      <c r="D180" s="316"/>
      <c r="E180" s="328"/>
    </row>
    <row r="181" spans="2:5" ht="17.25">
      <c r="B181" s="82" t="s">
        <v>453</v>
      </c>
      <c r="C181" s="82"/>
      <c r="D181" s="316"/>
      <c r="E181" s="328"/>
    </row>
    <row r="182" spans="2:5" ht="17.25">
      <c r="B182" s="83" t="s">
        <v>783</v>
      </c>
      <c r="C182" s="84"/>
      <c r="D182" s="319" t="s">
        <v>109</v>
      </c>
      <c r="E182" s="76">
        <v>4797694</v>
      </c>
    </row>
    <row r="183" spans="2:5" ht="17.25">
      <c r="B183" s="66" t="s">
        <v>124</v>
      </c>
      <c r="C183" s="66"/>
      <c r="D183" s="57">
        <v>8</v>
      </c>
      <c r="E183" s="58">
        <v>38382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8</v>
      </c>
      <c r="E185" s="58">
        <v>38382</v>
      </c>
    </row>
    <row r="186" spans="2:5" ht="17.25">
      <c r="B186" s="66"/>
      <c r="C186" s="66"/>
      <c r="D186" s="316"/>
      <c r="E186" s="328"/>
    </row>
    <row r="187" spans="2:5" ht="17.25">
      <c r="B187" s="82" t="s">
        <v>454</v>
      </c>
      <c r="C187" s="82"/>
      <c r="D187" s="316"/>
      <c r="E187" s="328"/>
    </row>
    <row r="188" spans="2:5" ht="17.25">
      <c r="B188" s="83" t="s">
        <v>455</v>
      </c>
      <c r="C188" s="84"/>
      <c r="D188" s="319" t="s">
        <v>109</v>
      </c>
      <c r="E188" s="76">
        <v>881139</v>
      </c>
    </row>
    <row r="189" spans="2:5" ht="17.25">
      <c r="B189" s="66" t="s">
        <v>124</v>
      </c>
      <c r="C189" s="66"/>
      <c r="D189" s="57">
        <v>8</v>
      </c>
      <c r="E189" s="58">
        <v>7049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8</v>
      </c>
      <c r="E191" s="58">
        <v>7049</v>
      </c>
    </row>
    <row r="192" spans="2:5" ht="17.25">
      <c r="B192" s="66"/>
      <c r="C192" s="66"/>
      <c r="D192" s="316"/>
      <c r="E192" s="328"/>
    </row>
    <row r="193" spans="2:5" ht="17.25">
      <c r="B193" s="82" t="s">
        <v>456</v>
      </c>
      <c r="C193" s="82"/>
      <c r="D193" s="316"/>
      <c r="E193" s="328"/>
    </row>
    <row r="194" spans="2:5" ht="17.25">
      <c r="B194" s="83" t="s">
        <v>784</v>
      </c>
      <c r="C194" s="84"/>
      <c r="D194" s="319" t="s">
        <v>109</v>
      </c>
      <c r="E194" s="76">
        <v>500532</v>
      </c>
    </row>
    <row r="195" spans="2:5" ht="17.25">
      <c r="B195" s="66" t="s">
        <v>124</v>
      </c>
      <c r="C195" s="66"/>
      <c r="D195" s="57">
        <v>8</v>
      </c>
      <c r="E195" s="58">
        <v>4004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8</v>
      </c>
      <c r="E197" s="58">
        <v>4004</v>
      </c>
    </row>
    <row r="198" spans="2:5" ht="17.25">
      <c r="B198" s="66"/>
      <c r="C198" s="66"/>
      <c r="D198" s="320"/>
      <c r="E198" s="331"/>
    </row>
    <row r="199" spans="2:5" ht="17.25">
      <c r="B199" s="82" t="s">
        <v>457</v>
      </c>
      <c r="C199" s="82"/>
      <c r="D199" s="316"/>
      <c r="E199" s="328"/>
    </row>
    <row r="200" spans="2:5" ht="17.25">
      <c r="B200" s="83" t="s">
        <v>785</v>
      </c>
      <c r="C200" s="84"/>
      <c r="D200" s="319" t="s">
        <v>109</v>
      </c>
      <c r="E200" s="76">
        <v>9888288</v>
      </c>
    </row>
    <row r="201" spans="2:5" ht="17.25">
      <c r="B201" s="66" t="s">
        <v>124</v>
      </c>
      <c r="C201" s="66"/>
      <c r="D201" s="57">
        <v>8</v>
      </c>
      <c r="E201" s="58">
        <v>79106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8</v>
      </c>
      <c r="E203" s="58">
        <v>79106</v>
      </c>
    </row>
    <row r="204" spans="2:5" ht="17.25">
      <c r="B204" s="66"/>
      <c r="C204" s="66"/>
      <c r="D204" s="320"/>
      <c r="E204" s="331"/>
    </row>
    <row r="205" spans="2:5" ht="17.25">
      <c r="B205" s="82" t="s">
        <v>458</v>
      </c>
      <c r="C205" s="82"/>
      <c r="D205" s="316"/>
      <c r="E205" s="328"/>
    </row>
    <row r="206" spans="2:5" ht="17.25">
      <c r="B206" s="83" t="s">
        <v>459</v>
      </c>
      <c r="C206" s="84"/>
      <c r="D206" s="319" t="s">
        <v>109</v>
      </c>
      <c r="E206" s="76">
        <v>11773819</v>
      </c>
    </row>
    <row r="207" spans="2:5" ht="17.25">
      <c r="B207" s="66" t="s">
        <v>124</v>
      </c>
      <c r="C207" s="66"/>
      <c r="D207" s="57">
        <v>8</v>
      </c>
      <c r="E207" s="58">
        <v>94191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8</v>
      </c>
      <c r="E209" s="58">
        <v>94191</v>
      </c>
    </row>
    <row r="210" spans="2:6" ht="17.25">
      <c r="B210" s="47"/>
      <c r="C210" s="47"/>
      <c r="D210" s="316"/>
      <c r="E210" s="328"/>
    </row>
    <row r="211" spans="2:6" ht="17.25">
      <c r="B211" s="82" t="s">
        <v>460</v>
      </c>
      <c r="C211" s="82"/>
      <c r="D211" s="316"/>
      <c r="E211" s="328"/>
    </row>
    <row r="212" spans="2:6" ht="17.25">
      <c r="B212" s="83" t="s">
        <v>461</v>
      </c>
      <c r="C212" s="84"/>
      <c r="D212" s="319" t="s">
        <v>109</v>
      </c>
      <c r="E212" s="76">
        <v>597583</v>
      </c>
    </row>
    <row r="213" spans="2:6" ht="17.25">
      <c r="B213" s="66" t="s">
        <v>124</v>
      </c>
      <c r="C213" s="66"/>
      <c r="D213" s="57">
        <v>8</v>
      </c>
      <c r="E213" s="58">
        <v>4781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8</v>
      </c>
      <c r="E215" s="58">
        <v>4781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39653308</v>
      </c>
    </row>
    <row r="224" spans="2:6" ht="17.25">
      <c r="B224" s="66" t="s">
        <v>124</v>
      </c>
      <c r="C224" s="66"/>
      <c r="D224" s="320"/>
      <c r="E224" s="58">
        <v>312084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312084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462</v>
      </c>
      <c r="C232" s="58">
        <v>114363398</v>
      </c>
      <c r="D232" s="57">
        <v>3</v>
      </c>
      <c r="E232" s="58">
        <v>343090</v>
      </c>
    </row>
    <row r="233" spans="2:5" ht="17.25">
      <c r="B233" s="51" t="s">
        <v>463</v>
      </c>
      <c r="C233" s="58">
        <v>114363398</v>
      </c>
      <c r="D233" s="57">
        <v>3</v>
      </c>
      <c r="E233" s="58">
        <v>343090</v>
      </c>
    </row>
    <row r="234" spans="2:5" ht="17.25">
      <c r="B234" s="51" t="s">
        <v>464</v>
      </c>
      <c r="C234" s="58">
        <v>86541311</v>
      </c>
      <c r="D234" s="57">
        <v>3</v>
      </c>
      <c r="E234" s="58">
        <v>259624</v>
      </c>
    </row>
    <row r="235" spans="2:5" ht="17.25">
      <c r="B235" s="51" t="s">
        <v>465</v>
      </c>
      <c r="C235" s="58">
        <v>86541311</v>
      </c>
      <c r="D235" s="57">
        <v>3</v>
      </c>
      <c r="E235" s="58">
        <v>259624</v>
      </c>
    </row>
    <row r="236" spans="2:5" ht="17.25">
      <c r="B236" s="51" t="s">
        <v>659</v>
      </c>
      <c r="C236" s="58">
        <v>88502846</v>
      </c>
      <c r="D236" s="57">
        <v>2</v>
      </c>
      <c r="E236" s="58">
        <v>177006</v>
      </c>
    </row>
    <row r="237" spans="2:5" ht="17.25">
      <c r="B237" s="51" t="s">
        <v>466</v>
      </c>
      <c r="C237" s="58">
        <v>114363398</v>
      </c>
      <c r="D237" s="57">
        <v>1</v>
      </c>
      <c r="E237" s="58">
        <v>114363</v>
      </c>
    </row>
    <row r="238" spans="2:5" ht="17.25">
      <c r="B238" s="51" t="s">
        <v>467</v>
      </c>
      <c r="C238" s="58">
        <v>86541311</v>
      </c>
      <c r="D238" s="57">
        <v>1</v>
      </c>
      <c r="E238" s="58">
        <v>86541</v>
      </c>
    </row>
    <row r="239" spans="2:5" ht="17.25">
      <c r="B239" s="51" t="s">
        <v>468</v>
      </c>
      <c r="C239" s="58">
        <v>341400</v>
      </c>
      <c r="D239" s="57">
        <v>3</v>
      </c>
      <c r="E239" s="58">
        <v>1024</v>
      </c>
    </row>
    <row r="240" spans="2:5" ht="17.25">
      <c r="B240" s="51" t="s">
        <v>469</v>
      </c>
      <c r="C240" s="58">
        <v>87925655</v>
      </c>
      <c r="D240" s="57">
        <v>2.5</v>
      </c>
      <c r="E240" s="58">
        <v>219814</v>
      </c>
    </row>
    <row r="241" spans="2:5" ht="17.25">
      <c r="B241" s="51" t="s">
        <v>470</v>
      </c>
      <c r="C241" s="58">
        <v>12682557</v>
      </c>
      <c r="D241" s="57">
        <v>3</v>
      </c>
      <c r="E241" s="58">
        <v>38048</v>
      </c>
    </row>
    <row r="242" spans="2:5" ht="17.25">
      <c r="B242" s="51" t="s">
        <v>471</v>
      </c>
      <c r="C242" s="58">
        <v>8662970</v>
      </c>
      <c r="D242" s="57">
        <v>3</v>
      </c>
      <c r="E242" s="58">
        <v>25989</v>
      </c>
    </row>
    <row r="243" spans="2:5" ht="17.25">
      <c r="B243" s="51" t="s">
        <v>786</v>
      </c>
      <c r="C243" s="58">
        <v>14146224</v>
      </c>
      <c r="D243" s="57">
        <v>3</v>
      </c>
      <c r="E243" s="58">
        <v>42439</v>
      </c>
    </row>
    <row r="244" spans="2:5" ht="17.25">
      <c r="B244" s="51" t="s">
        <v>660</v>
      </c>
      <c r="C244" s="58">
        <v>5728199</v>
      </c>
      <c r="D244" s="57">
        <v>3</v>
      </c>
      <c r="E244" s="58">
        <v>17185</v>
      </c>
    </row>
    <row r="245" spans="2:5" ht="17.25">
      <c r="B245" s="51" t="s">
        <v>661</v>
      </c>
      <c r="C245" s="58">
        <v>201510594</v>
      </c>
      <c r="D245" s="57">
        <v>1</v>
      </c>
      <c r="E245" s="58">
        <v>201511</v>
      </c>
    </row>
    <row r="246" spans="2:5" ht="17.25">
      <c r="B246" s="51" t="s">
        <v>472</v>
      </c>
      <c r="C246" s="58">
        <v>201510594</v>
      </c>
      <c r="D246" s="57">
        <v>1</v>
      </c>
      <c r="E246" s="58">
        <v>201511</v>
      </c>
    </row>
    <row r="247" spans="2:5" ht="17.25">
      <c r="B247" s="51" t="s">
        <v>473</v>
      </c>
      <c r="C247" s="58">
        <v>8070907</v>
      </c>
      <c r="D247" s="57">
        <v>3</v>
      </c>
      <c r="E247" s="58">
        <v>24213</v>
      </c>
    </row>
    <row r="248" spans="2:5" ht="17.25">
      <c r="B248" s="51" t="s">
        <v>474</v>
      </c>
      <c r="C248" s="58">
        <v>40527850</v>
      </c>
      <c r="D248" s="57">
        <v>0</v>
      </c>
      <c r="E248" s="58">
        <v>0</v>
      </c>
    </row>
    <row r="249" spans="2:5" ht="17.25">
      <c r="B249" s="51" t="s">
        <v>475</v>
      </c>
      <c r="C249" s="58">
        <v>17933006</v>
      </c>
      <c r="D249" s="57">
        <v>3</v>
      </c>
      <c r="E249" s="58">
        <v>53799</v>
      </c>
    </row>
    <row r="250" spans="2:5" ht="17.25">
      <c r="B250" s="51" t="s">
        <v>476</v>
      </c>
      <c r="C250" s="58">
        <v>7109870</v>
      </c>
      <c r="D250" s="57">
        <v>2.31</v>
      </c>
      <c r="E250" s="58">
        <v>16424</v>
      </c>
    </row>
    <row r="251" spans="2:5" ht="17.25">
      <c r="B251" s="51" t="s">
        <v>477</v>
      </c>
      <c r="C251" s="58">
        <v>2964784</v>
      </c>
      <c r="D251" s="57">
        <v>3</v>
      </c>
      <c r="E251" s="58">
        <v>8894</v>
      </c>
    </row>
    <row r="252" spans="2:5" ht="17.25">
      <c r="B252" s="51" t="s">
        <v>478</v>
      </c>
      <c r="C252" s="58">
        <v>6069411</v>
      </c>
      <c r="D252" s="57">
        <v>2</v>
      </c>
      <c r="E252" s="58">
        <v>12139</v>
      </c>
    </row>
    <row r="253" spans="2:5" ht="17.25">
      <c r="B253" s="51" t="s">
        <v>479</v>
      </c>
      <c r="C253" s="58">
        <v>48932664</v>
      </c>
      <c r="D253" s="57">
        <v>3</v>
      </c>
      <c r="E253" s="58">
        <v>146798</v>
      </c>
    </row>
    <row r="254" spans="2:5" ht="17.25">
      <c r="B254" s="51" t="s">
        <v>662</v>
      </c>
      <c r="C254" s="58">
        <v>3991241</v>
      </c>
      <c r="D254" s="57">
        <v>3</v>
      </c>
      <c r="E254" s="58">
        <v>11974</v>
      </c>
    </row>
    <row r="255" spans="2:5" ht="17.25">
      <c r="B255" s="51" t="s">
        <v>787</v>
      </c>
      <c r="C255" s="58">
        <v>22780916</v>
      </c>
      <c r="D255" s="57">
        <v>3</v>
      </c>
      <c r="E255" s="58">
        <v>68343</v>
      </c>
    </row>
    <row r="256" spans="2:5" ht="17.25">
      <c r="B256" s="51" t="s">
        <v>480</v>
      </c>
      <c r="C256" s="58">
        <v>112462270</v>
      </c>
      <c r="D256" s="57">
        <v>0.5</v>
      </c>
      <c r="E256" s="58">
        <v>56231</v>
      </c>
    </row>
    <row r="257" spans="2:6" ht="17.25">
      <c r="B257" s="51" t="s">
        <v>788</v>
      </c>
      <c r="C257" s="58">
        <v>89048229</v>
      </c>
      <c r="D257" s="57">
        <v>0.5</v>
      </c>
      <c r="E257" s="58">
        <v>44524</v>
      </c>
      <c r="F257" s="58"/>
    </row>
    <row r="258" spans="2:6" ht="17.25">
      <c r="B258" s="51" t="s">
        <v>789</v>
      </c>
      <c r="C258" s="58">
        <v>39961717</v>
      </c>
      <c r="D258" s="57">
        <v>3</v>
      </c>
      <c r="E258" s="58">
        <v>119885</v>
      </c>
    </row>
    <row r="259" spans="2:6" ht="17.25">
      <c r="B259" s="51" t="s">
        <v>790</v>
      </c>
      <c r="C259" s="58">
        <v>161515637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2894083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2418127</v>
      </c>
    </row>
    <row r="270" spans="2:6" ht="17.25">
      <c r="B270" s="66" t="s">
        <v>130</v>
      </c>
      <c r="C270" s="66"/>
      <c r="D270" s="320"/>
      <c r="E270" s="58">
        <v>2418127</v>
      </c>
    </row>
    <row r="271" spans="2:6" ht="17.25">
      <c r="B271" s="66" t="s">
        <v>78</v>
      </c>
      <c r="C271" s="66"/>
      <c r="D271" s="320"/>
      <c r="E271" s="58">
        <v>1209064</v>
      </c>
    </row>
    <row r="272" spans="2:6" ht="17.25">
      <c r="B272" s="66" t="s">
        <v>131</v>
      </c>
      <c r="C272" s="66"/>
      <c r="D272" s="320"/>
      <c r="E272" s="58">
        <v>5334732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312084</v>
      </c>
    </row>
    <row r="275" spans="2:5" ht="18" thickBot="1">
      <c r="B275" s="70" t="s">
        <v>134</v>
      </c>
      <c r="C275" s="70"/>
      <c r="D275" s="324"/>
      <c r="E275" s="61">
        <v>2894083</v>
      </c>
    </row>
    <row r="276" spans="2:5" ht="18" thickBot="1">
      <c r="B276" s="79" t="s">
        <v>135</v>
      </c>
      <c r="C276" s="80"/>
      <c r="D276" s="321"/>
      <c r="E276" s="65">
        <v>14586217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3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92D050"/>
  </sheetPr>
  <dimension ref="B1:F276"/>
  <sheetViews>
    <sheetView workbookViewId="0">
      <selection sqref="A1:E1048576"/>
    </sheetView>
  </sheetViews>
  <sheetFormatPr defaultRowHeight="12.75"/>
  <cols>
    <col min="1" max="1" width="1.42578125" style="46" customWidth="1"/>
    <col min="2" max="2" width="86.5703125" style="46" bestFit="1" customWidth="1"/>
    <col min="3" max="3" width="21.85546875" style="46" bestFit="1" customWidth="1"/>
    <col min="4" max="4" width="16.140625" style="46" bestFit="1" customWidth="1"/>
    <col min="5" max="5" width="24.710937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791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4182623053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50191477</v>
      </c>
    </row>
    <row r="9" spans="2:5" ht="18" thickBot="1">
      <c r="B9" s="62" t="s">
        <v>89</v>
      </c>
      <c r="C9" s="63"/>
      <c r="D9" s="64">
        <v>12</v>
      </c>
      <c r="E9" s="65">
        <v>50191477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0</v>
      </c>
      <c r="E14" s="58">
        <v>0</v>
      </c>
    </row>
    <row r="15" spans="2:5" ht="17.25">
      <c r="B15" s="66" t="s">
        <v>93</v>
      </c>
      <c r="C15" s="66"/>
      <c r="D15" s="57">
        <v>0</v>
      </c>
      <c r="E15" s="58">
        <v>0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11.17</v>
      </c>
      <c r="E25" s="58">
        <v>46719900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11.17</v>
      </c>
      <c r="E27" s="58">
        <v>46719900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11.17</v>
      </c>
      <c r="E31" s="65">
        <v>46719900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206</v>
      </c>
      <c r="C36" s="74"/>
      <c r="D36" s="319" t="s">
        <v>109</v>
      </c>
      <c r="E36" s="76">
        <v>4182623053</v>
      </c>
    </row>
    <row r="37" spans="2:6" ht="17.25">
      <c r="B37" s="66" t="s">
        <v>110</v>
      </c>
      <c r="C37" s="66"/>
      <c r="D37" s="57">
        <v>25</v>
      </c>
      <c r="E37" s="58">
        <v>104565576</v>
      </c>
    </row>
    <row r="38" spans="2:6" ht="17.25">
      <c r="B38" s="66" t="s">
        <v>111</v>
      </c>
      <c r="C38" s="66"/>
      <c r="D38" s="57">
        <v>0.5</v>
      </c>
      <c r="E38" s="58">
        <v>2091312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4182623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26.5</v>
      </c>
      <c r="E45" s="58">
        <v>110839511</v>
      </c>
    </row>
    <row r="46" spans="2:6" ht="17.25">
      <c r="B46" s="66"/>
      <c r="C46" s="66"/>
      <c r="D46" s="316"/>
      <c r="E46" s="328"/>
    </row>
    <row r="47" spans="2:6" ht="17.25">
      <c r="B47" s="74" t="s">
        <v>206</v>
      </c>
      <c r="C47" s="74"/>
      <c r="D47" s="319" t="s">
        <v>109</v>
      </c>
      <c r="E47" s="76">
        <v>0</v>
      </c>
    </row>
    <row r="48" spans="2:6" ht="17.25">
      <c r="B48" s="66" t="s">
        <v>110</v>
      </c>
      <c r="C48" s="66"/>
      <c r="D48" s="57">
        <v>0</v>
      </c>
      <c r="E48" s="58">
        <v>0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0</v>
      </c>
      <c r="E54" s="58">
        <v>0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0</v>
      </c>
      <c r="E56" s="58">
        <v>0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4182623053</v>
      </c>
    </row>
    <row r="136" spans="2:5" ht="17.25">
      <c r="B136" s="66" t="s">
        <v>110</v>
      </c>
      <c r="C136" s="66"/>
      <c r="D136" s="57">
        <v>25</v>
      </c>
      <c r="E136" s="58">
        <v>104565576</v>
      </c>
    </row>
    <row r="137" spans="2:5" ht="17.25">
      <c r="B137" s="66" t="s">
        <v>111</v>
      </c>
      <c r="C137" s="66"/>
      <c r="D137" s="57">
        <v>0.5</v>
      </c>
      <c r="E137" s="58">
        <v>2091312</v>
      </c>
    </row>
    <row r="138" spans="2:5" ht="17.25">
      <c r="B138" s="66" t="s">
        <v>111</v>
      </c>
      <c r="C138" s="66"/>
      <c r="D138" s="57">
        <v>0</v>
      </c>
      <c r="E138" s="58">
        <v>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1</v>
      </c>
      <c r="E142" s="58">
        <v>4182623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110839511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25095738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559</v>
      </c>
      <c r="C163" s="82"/>
      <c r="D163" s="316"/>
      <c r="E163" s="328"/>
    </row>
    <row r="164" spans="2:5" ht="17.25">
      <c r="B164" s="83">
        <v>150</v>
      </c>
      <c r="C164" s="84"/>
      <c r="D164" s="319" t="s">
        <v>109</v>
      </c>
      <c r="E164" s="76">
        <v>279311596</v>
      </c>
    </row>
    <row r="165" spans="2:5" ht="17.25">
      <c r="B165" s="66" t="s">
        <v>124</v>
      </c>
      <c r="C165" s="66"/>
      <c r="D165" s="57">
        <v>8</v>
      </c>
      <c r="E165" s="58">
        <v>2234493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2234493</v>
      </c>
    </row>
    <row r="168" spans="2:5" ht="17.25">
      <c r="B168" s="66"/>
      <c r="C168" s="66"/>
      <c r="D168" s="316"/>
      <c r="E168" s="328"/>
    </row>
    <row r="169" spans="2:5" ht="17.25">
      <c r="B169" s="82" t="s">
        <v>560</v>
      </c>
      <c r="C169" s="82"/>
      <c r="D169" s="316"/>
      <c r="E169" s="328"/>
    </row>
    <row r="170" spans="2:5" ht="17.25">
      <c r="B170" s="83">
        <v>147</v>
      </c>
      <c r="C170" s="84"/>
      <c r="D170" s="319" t="s">
        <v>109</v>
      </c>
      <c r="E170" s="76">
        <v>11564229</v>
      </c>
    </row>
    <row r="171" spans="2:5" ht="17.25">
      <c r="B171" s="66" t="s">
        <v>124</v>
      </c>
      <c r="C171" s="66"/>
      <c r="D171" s="57">
        <v>8</v>
      </c>
      <c r="E171" s="58">
        <v>92514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92514</v>
      </c>
    </row>
    <row r="174" spans="2:5" ht="17.25">
      <c r="B174" s="66"/>
      <c r="C174" s="66"/>
      <c r="D174" s="316"/>
      <c r="E174" s="328"/>
    </row>
    <row r="175" spans="2:5" ht="17.25">
      <c r="B175" s="82" t="s">
        <v>207</v>
      </c>
      <c r="C175" s="82"/>
      <c r="D175" s="316"/>
      <c r="E175" s="328"/>
    </row>
    <row r="176" spans="2:5" ht="17.25">
      <c r="B176" s="83" t="s">
        <v>206</v>
      </c>
      <c r="C176" s="84"/>
      <c r="D176" s="319" t="s">
        <v>109</v>
      </c>
      <c r="E176" s="76">
        <v>0</v>
      </c>
    </row>
    <row r="177" spans="2:5" ht="17.25">
      <c r="B177" s="66" t="s">
        <v>124</v>
      </c>
      <c r="C177" s="66"/>
      <c r="D177" s="57">
        <v>0</v>
      </c>
      <c r="E177" s="58">
        <v>0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0</v>
      </c>
      <c r="E179" s="58">
        <v>0</v>
      </c>
    </row>
    <row r="180" spans="2:5" ht="17.25">
      <c r="B180" s="66"/>
      <c r="C180" s="66"/>
      <c r="D180" s="316"/>
      <c r="E180" s="328"/>
    </row>
    <row r="181" spans="2:5" ht="17.25">
      <c r="B181" s="82" t="s">
        <v>207</v>
      </c>
      <c r="C181" s="82"/>
      <c r="D181" s="316"/>
      <c r="E181" s="328"/>
    </row>
    <row r="182" spans="2:5" ht="17.25">
      <c r="B182" s="83" t="s">
        <v>206</v>
      </c>
      <c r="C182" s="84"/>
      <c r="D182" s="319" t="s">
        <v>109</v>
      </c>
      <c r="E182" s="76">
        <v>0</v>
      </c>
    </row>
    <row r="183" spans="2:5" ht="17.25">
      <c r="B183" s="66" t="s">
        <v>124</v>
      </c>
      <c r="C183" s="66"/>
      <c r="D183" s="57">
        <v>0</v>
      </c>
      <c r="E183" s="58">
        <v>0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0</v>
      </c>
      <c r="E185" s="58">
        <v>0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290875825</v>
      </c>
    </row>
    <row r="224" spans="2:6" ht="17.25">
      <c r="B224" s="66" t="s">
        <v>124</v>
      </c>
      <c r="C224" s="66"/>
      <c r="D224" s="320"/>
      <c r="E224" s="58">
        <v>2327007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2327007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497</v>
      </c>
      <c r="C232" s="58">
        <v>4182623053</v>
      </c>
      <c r="D232" s="57">
        <v>3</v>
      </c>
      <c r="E232" s="58">
        <v>12547869</v>
      </c>
    </row>
    <row r="233" spans="2:5" ht="17.25">
      <c r="B233" s="51" t="s">
        <v>498</v>
      </c>
      <c r="C233" s="58">
        <v>4182623053</v>
      </c>
      <c r="D233" s="57">
        <v>0.629</v>
      </c>
      <c r="E233" s="58">
        <v>2630870</v>
      </c>
    </row>
    <row r="234" spans="2:5" ht="17.25">
      <c r="B234" s="51" t="s">
        <v>499</v>
      </c>
      <c r="C234" s="58">
        <v>4182623053</v>
      </c>
      <c r="D234" s="57">
        <v>0.16700000000000001</v>
      </c>
      <c r="E234" s="58">
        <v>698498</v>
      </c>
    </row>
    <row r="235" spans="2:5" ht="17.25">
      <c r="B235" s="51" t="s">
        <v>561</v>
      </c>
      <c r="C235" s="58">
        <v>4157184</v>
      </c>
      <c r="D235" s="57">
        <v>8</v>
      </c>
      <c r="E235" s="58">
        <v>33257</v>
      </c>
    </row>
    <row r="236" spans="2:5" ht="17.25">
      <c r="B236" s="51" t="s">
        <v>500</v>
      </c>
      <c r="C236" s="58">
        <v>703416</v>
      </c>
      <c r="D236" s="57">
        <v>8</v>
      </c>
      <c r="E236" s="58">
        <v>5627</v>
      </c>
    </row>
    <row r="237" spans="2:5" ht="17.25">
      <c r="B237" s="51" t="s">
        <v>501</v>
      </c>
      <c r="C237" s="58">
        <v>703416</v>
      </c>
      <c r="D237" s="57">
        <v>8.9</v>
      </c>
      <c r="E237" s="58">
        <v>6260</v>
      </c>
    </row>
    <row r="238" spans="2:5" ht="17.25">
      <c r="B238" s="51" t="s">
        <v>502</v>
      </c>
      <c r="C238" s="58">
        <v>14978315</v>
      </c>
      <c r="D238" s="57">
        <v>8</v>
      </c>
      <c r="E238" s="58">
        <v>119827</v>
      </c>
    </row>
    <row r="239" spans="2:5" ht="17.25">
      <c r="B239" s="51">
        <v>0</v>
      </c>
      <c r="C239" s="58">
        <v>0</v>
      </c>
      <c r="D239" s="57">
        <v>0</v>
      </c>
      <c r="E239" s="58">
        <v>0</v>
      </c>
    </row>
    <row r="240" spans="2:5" ht="17.25">
      <c r="B240" s="51">
        <v>0</v>
      </c>
      <c r="C240" s="58">
        <v>0</v>
      </c>
      <c r="D240" s="57">
        <v>0</v>
      </c>
      <c r="E240" s="58">
        <v>0</v>
      </c>
    </row>
    <row r="241" spans="2:5" ht="17.25">
      <c r="B241" s="51">
        <v>0</v>
      </c>
      <c r="C241" s="58">
        <v>0</v>
      </c>
      <c r="D241" s="57">
        <v>0</v>
      </c>
      <c r="E241" s="58">
        <v>0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16042208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50191477</v>
      </c>
    </row>
    <row r="270" spans="2:6" ht="17.25">
      <c r="B270" s="66" t="s">
        <v>130</v>
      </c>
      <c r="C270" s="66"/>
      <c r="D270" s="320"/>
      <c r="E270" s="58">
        <v>46719900</v>
      </c>
    </row>
    <row r="271" spans="2:6" ht="17.25">
      <c r="B271" s="66" t="s">
        <v>78</v>
      </c>
      <c r="C271" s="66"/>
      <c r="D271" s="320"/>
      <c r="E271" s="58">
        <v>25095738</v>
      </c>
    </row>
    <row r="272" spans="2:6" ht="17.25">
      <c r="B272" s="66" t="s">
        <v>131</v>
      </c>
      <c r="C272" s="66"/>
      <c r="D272" s="320"/>
      <c r="E272" s="58">
        <v>110839511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2327007</v>
      </c>
    </row>
    <row r="275" spans="2:5" ht="18" thickBot="1">
      <c r="B275" s="70" t="s">
        <v>134</v>
      </c>
      <c r="C275" s="70"/>
      <c r="D275" s="324"/>
      <c r="E275" s="61">
        <v>16042208</v>
      </c>
    </row>
    <row r="276" spans="2:5" ht="18" thickBot="1">
      <c r="B276" s="79" t="s">
        <v>135</v>
      </c>
      <c r="C276" s="80"/>
      <c r="D276" s="321"/>
      <c r="E276" s="65">
        <v>251215841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92D050"/>
  </sheetPr>
  <dimension ref="B1:F282"/>
  <sheetViews>
    <sheetView topLeftCell="A205" workbookViewId="0">
      <selection activeCell="B9" sqref="B9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39" bestFit="1" customWidth="1"/>
    <col min="5" max="5" width="17.5703125" style="46" bestFit="1" customWidth="1"/>
    <col min="6" max="6" width="14.85546875" style="46" bestFit="1" customWidth="1"/>
    <col min="7" max="256" width="9.140625" style="46"/>
    <col min="257" max="257" width="1.42578125" style="46" customWidth="1"/>
    <col min="258" max="258" width="83.5703125" style="46" bestFit="1" customWidth="1"/>
    <col min="259" max="259" width="20.28515625" style="46" bestFit="1" customWidth="1"/>
    <col min="260" max="260" width="14" style="46" bestFit="1" customWidth="1"/>
    <col min="261" max="261" width="17.5703125" style="46" bestFit="1" customWidth="1"/>
    <col min="262" max="262" width="14.85546875" style="46" bestFit="1" customWidth="1"/>
    <col min="263" max="512" width="9.140625" style="46"/>
    <col min="513" max="513" width="1.42578125" style="46" customWidth="1"/>
    <col min="514" max="514" width="83.5703125" style="46" bestFit="1" customWidth="1"/>
    <col min="515" max="515" width="20.28515625" style="46" bestFit="1" customWidth="1"/>
    <col min="516" max="516" width="14" style="46" bestFit="1" customWidth="1"/>
    <col min="517" max="517" width="17.5703125" style="46" bestFit="1" customWidth="1"/>
    <col min="518" max="518" width="14.85546875" style="46" bestFit="1" customWidth="1"/>
    <col min="519" max="768" width="9.140625" style="46"/>
    <col min="769" max="769" width="1.42578125" style="46" customWidth="1"/>
    <col min="770" max="770" width="83.5703125" style="46" bestFit="1" customWidth="1"/>
    <col min="771" max="771" width="20.28515625" style="46" bestFit="1" customWidth="1"/>
    <col min="772" max="772" width="14" style="46" bestFit="1" customWidth="1"/>
    <col min="773" max="773" width="17.5703125" style="46" bestFit="1" customWidth="1"/>
    <col min="774" max="774" width="14.85546875" style="46" bestFit="1" customWidth="1"/>
    <col min="775" max="1024" width="9.140625" style="46"/>
    <col min="1025" max="1025" width="1.42578125" style="46" customWidth="1"/>
    <col min="1026" max="1026" width="83.5703125" style="46" bestFit="1" customWidth="1"/>
    <col min="1027" max="1027" width="20.28515625" style="46" bestFit="1" customWidth="1"/>
    <col min="1028" max="1028" width="14" style="46" bestFit="1" customWidth="1"/>
    <col min="1029" max="1029" width="17.5703125" style="46" bestFit="1" customWidth="1"/>
    <col min="1030" max="1030" width="14.85546875" style="46" bestFit="1" customWidth="1"/>
    <col min="1031" max="1280" width="9.140625" style="46"/>
    <col min="1281" max="1281" width="1.42578125" style="46" customWidth="1"/>
    <col min="1282" max="1282" width="83.5703125" style="46" bestFit="1" customWidth="1"/>
    <col min="1283" max="1283" width="20.28515625" style="46" bestFit="1" customWidth="1"/>
    <col min="1284" max="1284" width="14" style="46" bestFit="1" customWidth="1"/>
    <col min="1285" max="1285" width="17.5703125" style="46" bestFit="1" customWidth="1"/>
    <col min="1286" max="1286" width="14.85546875" style="46" bestFit="1" customWidth="1"/>
    <col min="1287" max="1536" width="9.140625" style="46"/>
    <col min="1537" max="1537" width="1.42578125" style="46" customWidth="1"/>
    <col min="1538" max="1538" width="83.5703125" style="46" bestFit="1" customWidth="1"/>
    <col min="1539" max="1539" width="20.28515625" style="46" bestFit="1" customWidth="1"/>
    <col min="1540" max="1540" width="14" style="46" bestFit="1" customWidth="1"/>
    <col min="1541" max="1541" width="17.5703125" style="46" bestFit="1" customWidth="1"/>
    <col min="1542" max="1542" width="14.85546875" style="46" bestFit="1" customWidth="1"/>
    <col min="1543" max="1792" width="9.140625" style="46"/>
    <col min="1793" max="1793" width="1.42578125" style="46" customWidth="1"/>
    <col min="1794" max="1794" width="83.5703125" style="46" bestFit="1" customWidth="1"/>
    <col min="1795" max="1795" width="20.28515625" style="46" bestFit="1" customWidth="1"/>
    <col min="1796" max="1796" width="14" style="46" bestFit="1" customWidth="1"/>
    <col min="1797" max="1797" width="17.5703125" style="46" bestFit="1" customWidth="1"/>
    <col min="1798" max="1798" width="14.85546875" style="46" bestFit="1" customWidth="1"/>
    <col min="1799" max="2048" width="9.140625" style="46"/>
    <col min="2049" max="2049" width="1.42578125" style="46" customWidth="1"/>
    <col min="2050" max="2050" width="83.5703125" style="46" bestFit="1" customWidth="1"/>
    <col min="2051" max="2051" width="20.28515625" style="46" bestFit="1" customWidth="1"/>
    <col min="2052" max="2052" width="14" style="46" bestFit="1" customWidth="1"/>
    <col min="2053" max="2053" width="17.5703125" style="46" bestFit="1" customWidth="1"/>
    <col min="2054" max="2054" width="14.85546875" style="46" bestFit="1" customWidth="1"/>
    <col min="2055" max="2304" width="9.140625" style="46"/>
    <col min="2305" max="2305" width="1.42578125" style="46" customWidth="1"/>
    <col min="2306" max="2306" width="83.5703125" style="46" bestFit="1" customWidth="1"/>
    <col min="2307" max="2307" width="20.28515625" style="46" bestFit="1" customWidth="1"/>
    <col min="2308" max="2308" width="14" style="46" bestFit="1" customWidth="1"/>
    <col min="2309" max="2309" width="17.5703125" style="46" bestFit="1" customWidth="1"/>
    <col min="2310" max="2310" width="14.85546875" style="46" bestFit="1" customWidth="1"/>
    <col min="2311" max="2560" width="9.140625" style="46"/>
    <col min="2561" max="2561" width="1.42578125" style="46" customWidth="1"/>
    <col min="2562" max="2562" width="83.5703125" style="46" bestFit="1" customWidth="1"/>
    <col min="2563" max="2563" width="20.28515625" style="46" bestFit="1" customWidth="1"/>
    <col min="2564" max="2564" width="14" style="46" bestFit="1" customWidth="1"/>
    <col min="2565" max="2565" width="17.5703125" style="46" bestFit="1" customWidth="1"/>
    <col min="2566" max="2566" width="14.85546875" style="46" bestFit="1" customWidth="1"/>
    <col min="2567" max="2816" width="9.140625" style="46"/>
    <col min="2817" max="2817" width="1.42578125" style="46" customWidth="1"/>
    <col min="2818" max="2818" width="83.5703125" style="46" bestFit="1" customWidth="1"/>
    <col min="2819" max="2819" width="20.28515625" style="46" bestFit="1" customWidth="1"/>
    <col min="2820" max="2820" width="14" style="46" bestFit="1" customWidth="1"/>
    <col min="2821" max="2821" width="17.5703125" style="46" bestFit="1" customWidth="1"/>
    <col min="2822" max="2822" width="14.85546875" style="46" bestFit="1" customWidth="1"/>
    <col min="2823" max="3072" width="9.140625" style="46"/>
    <col min="3073" max="3073" width="1.42578125" style="46" customWidth="1"/>
    <col min="3074" max="3074" width="83.5703125" style="46" bestFit="1" customWidth="1"/>
    <col min="3075" max="3075" width="20.28515625" style="46" bestFit="1" customWidth="1"/>
    <col min="3076" max="3076" width="14" style="46" bestFit="1" customWidth="1"/>
    <col min="3077" max="3077" width="17.5703125" style="46" bestFit="1" customWidth="1"/>
    <col min="3078" max="3078" width="14.85546875" style="46" bestFit="1" customWidth="1"/>
    <col min="3079" max="3328" width="9.140625" style="46"/>
    <col min="3329" max="3329" width="1.42578125" style="46" customWidth="1"/>
    <col min="3330" max="3330" width="83.5703125" style="46" bestFit="1" customWidth="1"/>
    <col min="3331" max="3331" width="20.28515625" style="46" bestFit="1" customWidth="1"/>
    <col min="3332" max="3332" width="14" style="46" bestFit="1" customWidth="1"/>
    <col min="3333" max="3333" width="17.5703125" style="46" bestFit="1" customWidth="1"/>
    <col min="3334" max="3334" width="14.85546875" style="46" bestFit="1" customWidth="1"/>
    <col min="3335" max="3584" width="9.140625" style="46"/>
    <col min="3585" max="3585" width="1.42578125" style="46" customWidth="1"/>
    <col min="3586" max="3586" width="83.5703125" style="46" bestFit="1" customWidth="1"/>
    <col min="3587" max="3587" width="20.28515625" style="46" bestFit="1" customWidth="1"/>
    <col min="3588" max="3588" width="14" style="46" bestFit="1" customWidth="1"/>
    <col min="3589" max="3589" width="17.5703125" style="46" bestFit="1" customWidth="1"/>
    <col min="3590" max="3590" width="14.85546875" style="46" bestFit="1" customWidth="1"/>
    <col min="3591" max="3840" width="9.140625" style="46"/>
    <col min="3841" max="3841" width="1.42578125" style="46" customWidth="1"/>
    <col min="3842" max="3842" width="83.5703125" style="46" bestFit="1" customWidth="1"/>
    <col min="3843" max="3843" width="20.28515625" style="46" bestFit="1" customWidth="1"/>
    <col min="3844" max="3844" width="14" style="46" bestFit="1" customWidth="1"/>
    <col min="3845" max="3845" width="17.5703125" style="46" bestFit="1" customWidth="1"/>
    <col min="3846" max="3846" width="14.85546875" style="46" bestFit="1" customWidth="1"/>
    <col min="3847" max="4096" width="9.140625" style="46"/>
    <col min="4097" max="4097" width="1.42578125" style="46" customWidth="1"/>
    <col min="4098" max="4098" width="83.5703125" style="46" bestFit="1" customWidth="1"/>
    <col min="4099" max="4099" width="20.28515625" style="46" bestFit="1" customWidth="1"/>
    <col min="4100" max="4100" width="14" style="46" bestFit="1" customWidth="1"/>
    <col min="4101" max="4101" width="17.5703125" style="46" bestFit="1" customWidth="1"/>
    <col min="4102" max="4102" width="14.85546875" style="46" bestFit="1" customWidth="1"/>
    <col min="4103" max="4352" width="9.140625" style="46"/>
    <col min="4353" max="4353" width="1.42578125" style="46" customWidth="1"/>
    <col min="4354" max="4354" width="83.5703125" style="46" bestFit="1" customWidth="1"/>
    <col min="4355" max="4355" width="20.28515625" style="46" bestFit="1" customWidth="1"/>
    <col min="4356" max="4356" width="14" style="46" bestFit="1" customWidth="1"/>
    <col min="4357" max="4357" width="17.5703125" style="46" bestFit="1" customWidth="1"/>
    <col min="4358" max="4358" width="14.85546875" style="46" bestFit="1" customWidth="1"/>
    <col min="4359" max="4608" width="9.140625" style="46"/>
    <col min="4609" max="4609" width="1.42578125" style="46" customWidth="1"/>
    <col min="4610" max="4610" width="83.5703125" style="46" bestFit="1" customWidth="1"/>
    <col min="4611" max="4611" width="20.28515625" style="46" bestFit="1" customWidth="1"/>
    <col min="4612" max="4612" width="14" style="46" bestFit="1" customWidth="1"/>
    <col min="4613" max="4613" width="17.5703125" style="46" bestFit="1" customWidth="1"/>
    <col min="4614" max="4614" width="14.85546875" style="46" bestFit="1" customWidth="1"/>
    <col min="4615" max="4864" width="9.140625" style="46"/>
    <col min="4865" max="4865" width="1.42578125" style="46" customWidth="1"/>
    <col min="4866" max="4866" width="83.5703125" style="46" bestFit="1" customWidth="1"/>
    <col min="4867" max="4867" width="20.28515625" style="46" bestFit="1" customWidth="1"/>
    <col min="4868" max="4868" width="14" style="46" bestFit="1" customWidth="1"/>
    <col min="4869" max="4869" width="17.5703125" style="46" bestFit="1" customWidth="1"/>
    <col min="4870" max="4870" width="14.85546875" style="46" bestFit="1" customWidth="1"/>
    <col min="4871" max="5120" width="9.140625" style="46"/>
    <col min="5121" max="5121" width="1.42578125" style="46" customWidth="1"/>
    <col min="5122" max="5122" width="83.5703125" style="46" bestFit="1" customWidth="1"/>
    <col min="5123" max="5123" width="20.28515625" style="46" bestFit="1" customWidth="1"/>
    <col min="5124" max="5124" width="14" style="46" bestFit="1" customWidth="1"/>
    <col min="5125" max="5125" width="17.5703125" style="46" bestFit="1" customWidth="1"/>
    <col min="5126" max="5126" width="14.85546875" style="46" bestFit="1" customWidth="1"/>
    <col min="5127" max="5376" width="9.140625" style="46"/>
    <col min="5377" max="5377" width="1.42578125" style="46" customWidth="1"/>
    <col min="5378" max="5378" width="83.5703125" style="46" bestFit="1" customWidth="1"/>
    <col min="5379" max="5379" width="20.28515625" style="46" bestFit="1" customWidth="1"/>
    <col min="5380" max="5380" width="14" style="46" bestFit="1" customWidth="1"/>
    <col min="5381" max="5381" width="17.5703125" style="46" bestFit="1" customWidth="1"/>
    <col min="5382" max="5382" width="14.85546875" style="46" bestFit="1" customWidth="1"/>
    <col min="5383" max="5632" width="9.140625" style="46"/>
    <col min="5633" max="5633" width="1.42578125" style="46" customWidth="1"/>
    <col min="5634" max="5634" width="83.5703125" style="46" bestFit="1" customWidth="1"/>
    <col min="5635" max="5635" width="20.28515625" style="46" bestFit="1" customWidth="1"/>
    <col min="5636" max="5636" width="14" style="46" bestFit="1" customWidth="1"/>
    <col min="5637" max="5637" width="17.5703125" style="46" bestFit="1" customWidth="1"/>
    <col min="5638" max="5638" width="14.85546875" style="46" bestFit="1" customWidth="1"/>
    <col min="5639" max="5888" width="9.140625" style="46"/>
    <col min="5889" max="5889" width="1.42578125" style="46" customWidth="1"/>
    <col min="5890" max="5890" width="83.5703125" style="46" bestFit="1" customWidth="1"/>
    <col min="5891" max="5891" width="20.28515625" style="46" bestFit="1" customWidth="1"/>
    <col min="5892" max="5892" width="14" style="46" bestFit="1" customWidth="1"/>
    <col min="5893" max="5893" width="17.5703125" style="46" bestFit="1" customWidth="1"/>
    <col min="5894" max="5894" width="14.85546875" style="46" bestFit="1" customWidth="1"/>
    <col min="5895" max="6144" width="9.140625" style="46"/>
    <col min="6145" max="6145" width="1.42578125" style="46" customWidth="1"/>
    <col min="6146" max="6146" width="83.5703125" style="46" bestFit="1" customWidth="1"/>
    <col min="6147" max="6147" width="20.28515625" style="46" bestFit="1" customWidth="1"/>
    <col min="6148" max="6148" width="14" style="46" bestFit="1" customWidth="1"/>
    <col min="6149" max="6149" width="17.5703125" style="46" bestFit="1" customWidth="1"/>
    <col min="6150" max="6150" width="14.85546875" style="46" bestFit="1" customWidth="1"/>
    <col min="6151" max="6400" width="9.140625" style="46"/>
    <col min="6401" max="6401" width="1.42578125" style="46" customWidth="1"/>
    <col min="6402" max="6402" width="83.5703125" style="46" bestFit="1" customWidth="1"/>
    <col min="6403" max="6403" width="20.28515625" style="46" bestFit="1" customWidth="1"/>
    <col min="6404" max="6404" width="14" style="46" bestFit="1" customWidth="1"/>
    <col min="6405" max="6405" width="17.5703125" style="46" bestFit="1" customWidth="1"/>
    <col min="6406" max="6406" width="14.85546875" style="46" bestFit="1" customWidth="1"/>
    <col min="6407" max="6656" width="9.140625" style="46"/>
    <col min="6657" max="6657" width="1.42578125" style="46" customWidth="1"/>
    <col min="6658" max="6658" width="83.5703125" style="46" bestFit="1" customWidth="1"/>
    <col min="6659" max="6659" width="20.28515625" style="46" bestFit="1" customWidth="1"/>
    <col min="6660" max="6660" width="14" style="46" bestFit="1" customWidth="1"/>
    <col min="6661" max="6661" width="17.5703125" style="46" bestFit="1" customWidth="1"/>
    <col min="6662" max="6662" width="14.85546875" style="46" bestFit="1" customWidth="1"/>
    <col min="6663" max="6912" width="9.140625" style="46"/>
    <col min="6913" max="6913" width="1.42578125" style="46" customWidth="1"/>
    <col min="6914" max="6914" width="83.5703125" style="46" bestFit="1" customWidth="1"/>
    <col min="6915" max="6915" width="20.28515625" style="46" bestFit="1" customWidth="1"/>
    <col min="6916" max="6916" width="14" style="46" bestFit="1" customWidth="1"/>
    <col min="6917" max="6917" width="17.5703125" style="46" bestFit="1" customWidth="1"/>
    <col min="6918" max="6918" width="14.85546875" style="46" bestFit="1" customWidth="1"/>
    <col min="6919" max="7168" width="9.140625" style="46"/>
    <col min="7169" max="7169" width="1.42578125" style="46" customWidth="1"/>
    <col min="7170" max="7170" width="83.5703125" style="46" bestFit="1" customWidth="1"/>
    <col min="7171" max="7171" width="20.28515625" style="46" bestFit="1" customWidth="1"/>
    <col min="7172" max="7172" width="14" style="46" bestFit="1" customWidth="1"/>
    <col min="7173" max="7173" width="17.5703125" style="46" bestFit="1" customWidth="1"/>
    <col min="7174" max="7174" width="14.85546875" style="46" bestFit="1" customWidth="1"/>
    <col min="7175" max="7424" width="9.140625" style="46"/>
    <col min="7425" max="7425" width="1.42578125" style="46" customWidth="1"/>
    <col min="7426" max="7426" width="83.5703125" style="46" bestFit="1" customWidth="1"/>
    <col min="7427" max="7427" width="20.28515625" style="46" bestFit="1" customWidth="1"/>
    <col min="7428" max="7428" width="14" style="46" bestFit="1" customWidth="1"/>
    <col min="7429" max="7429" width="17.5703125" style="46" bestFit="1" customWidth="1"/>
    <col min="7430" max="7430" width="14.85546875" style="46" bestFit="1" customWidth="1"/>
    <col min="7431" max="7680" width="9.140625" style="46"/>
    <col min="7681" max="7681" width="1.42578125" style="46" customWidth="1"/>
    <col min="7682" max="7682" width="83.5703125" style="46" bestFit="1" customWidth="1"/>
    <col min="7683" max="7683" width="20.28515625" style="46" bestFit="1" customWidth="1"/>
    <col min="7684" max="7684" width="14" style="46" bestFit="1" customWidth="1"/>
    <col min="7685" max="7685" width="17.5703125" style="46" bestFit="1" customWidth="1"/>
    <col min="7686" max="7686" width="14.85546875" style="46" bestFit="1" customWidth="1"/>
    <col min="7687" max="7936" width="9.140625" style="46"/>
    <col min="7937" max="7937" width="1.42578125" style="46" customWidth="1"/>
    <col min="7938" max="7938" width="83.5703125" style="46" bestFit="1" customWidth="1"/>
    <col min="7939" max="7939" width="20.28515625" style="46" bestFit="1" customWidth="1"/>
    <col min="7940" max="7940" width="14" style="46" bestFit="1" customWidth="1"/>
    <col min="7941" max="7941" width="17.5703125" style="46" bestFit="1" customWidth="1"/>
    <col min="7942" max="7942" width="14.85546875" style="46" bestFit="1" customWidth="1"/>
    <col min="7943" max="8192" width="9.140625" style="46"/>
    <col min="8193" max="8193" width="1.42578125" style="46" customWidth="1"/>
    <col min="8194" max="8194" width="83.5703125" style="46" bestFit="1" customWidth="1"/>
    <col min="8195" max="8195" width="20.28515625" style="46" bestFit="1" customWidth="1"/>
    <col min="8196" max="8196" width="14" style="46" bestFit="1" customWidth="1"/>
    <col min="8197" max="8197" width="17.5703125" style="46" bestFit="1" customWidth="1"/>
    <col min="8198" max="8198" width="14.85546875" style="46" bestFit="1" customWidth="1"/>
    <col min="8199" max="8448" width="9.140625" style="46"/>
    <col min="8449" max="8449" width="1.42578125" style="46" customWidth="1"/>
    <col min="8450" max="8450" width="83.5703125" style="46" bestFit="1" customWidth="1"/>
    <col min="8451" max="8451" width="20.28515625" style="46" bestFit="1" customWidth="1"/>
    <col min="8452" max="8452" width="14" style="46" bestFit="1" customWidth="1"/>
    <col min="8453" max="8453" width="17.5703125" style="46" bestFit="1" customWidth="1"/>
    <col min="8454" max="8454" width="14.85546875" style="46" bestFit="1" customWidth="1"/>
    <col min="8455" max="8704" width="9.140625" style="46"/>
    <col min="8705" max="8705" width="1.42578125" style="46" customWidth="1"/>
    <col min="8706" max="8706" width="83.5703125" style="46" bestFit="1" customWidth="1"/>
    <col min="8707" max="8707" width="20.28515625" style="46" bestFit="1" customWidth="1"/>
    <col min="8708" max="8708" width="14" style="46" bestFit="1" customWidth="1"/>
    <col min="8709" max="8709" width="17.5703125" style="46" bestFit="1" customWidth="1"/>
    <col min="8710" max="8710" width="14.85546875" style="46" bestFit="1" customWidth="1"/>
    <col min="8711" max="8960" width="9.140625" style="46"/>
    <col min="8961" max="8961" width="1.42578125" style="46" customWidth="1"/>
    <col min="8962" max="8962" width="83.5703125" style="46" bestFit="1" customWidth="1"/>
    <col min="8963" max="8963" width="20.28515625" style="46" bestFit="1" customWidth="1"/>
    <col min="8964" max="8964" width="14" style="46" bestFit="1" customWidth="1"/>
    <col min="8965" max="8965" width="17.5703125" style="46" bestFit="1" customWidth="1"/>
    <col min="8966" max="8966" width="14.85546875" style="46" bestFit="1" customWidth="1"/>
    <col min="8967" max="9216" width="9.140625" style="46"/>
    <col min="9217" max="9217" width="1.42578125" style="46" customWidth="1"/>
    <col min="9218" max="9218" width="83.5703125" style="46" bestFit="1" customWidth="1"/>
    <col min="9219" max="9219" width="20.28515625" style="46" bestFit="1" customWidth="1"/>
    <col min="9220" max="9220" width="14" style="46" bestFit="1" customWidth="1"/>
    <col min="9221" max="9221" width="17.5703125" style="46" bestFit="1" customWidth="1"/>
    <col min="9222" max="9222" width="14.85546875" style="46" bestFit="1" customWidth="1"/>
    <col min="9223" max="9472" width="9.140625" style="46"/>
    <col min="9473" max="9473" width="1.42578125" style="46" customWidth="1"/>
    <col min="9474" max="9474" width="83.5703125" style="46" bestFit="1" customWidth="1"/>
    <col min="9475" max="9475" width="20.28515625" style="46" bestFit="1" customWidth="1"/>
    <col min="9476" max="9476" width="14" style="46" bestFit="1" customWidth="1"/>
    <col min="9477" max="9477" width="17.5703125" style="46" bestFit="1" customWidth="1"/>
    <col min="9478" max="9478" width="14.85546875" style="46" bestFit="1" customWidth="1"/>
    <col min="9479" max="9728" width="9.140625" style="46"/>
    <col min="9729" max="9729" width="1.42578125" style="46" customWidth="1"/>
    <col min="9730" max="9730" width="83.5703125" style="46" bestFit="1" customWidth="1"/>
    <col min="9731" max="9731" width="20.28515625" style="46" bestFit="1" customWidth="1"/>
    <col min="9732" max="9732" width="14" style="46" bestFit="1" customWidth="1"/>
    <col min="9733" max="9733" width="17.5703125" style="46" bestFit="1" customWidth="1"/>
    <col min="9734" max="9734" width="14.85546875" style="46" bestFit="1" customWidth="1"/>
    <col min="9735" max="9984" width="9.140625" style="46"/>
    <col min="9985" max="9985" width="1.42578125" style="46" customWidth="1"/>
    <col min="9986" max="9986" width="83.5703125" style="46" bestFit="1" customWidth="1"/>
    <col min="9987" max="9987" width="20.28515625" style="46" bestFit="1" customWidth="1"/>
    <col min="9988" max="9988" width="14" style="46" bestFit="1" customWidth="1"/>
    <col min="9989" max="9989" width="17.5703125" style="46" bestFit="1" customWidth="1"/>
    <col min="9990" max="9990" width="14.85546875" style="46" bestFit="1" customWidth="1"/>
    <col min="9991" max="10240" width="9.140625" style="46"/>
    <col min="10241" max="10241" width="1.42578125" style="46" customWidth="1"/>
    <col min="10242" max="10242" width="83.5703125" style="46" bestFit="1" customWidth="1"/>
    <col min="10243" max="10243" width="20.28515625" style="46" bestFit="1" customWidth="1"/>
    <col min="10244" max="10244" width="14" style="46" bestFit="1" customWidth="1"/>
    <col min="10245" max="10245" width="17.5703125" style="46" bestFit="1" customWidth="1"/>
    <col min="10246" max="10246" width="14.85546875" style="46" bestFit="1" customWidth="1"/>
    <col min="10247" max="10496" width="9.140625" style="46"/>
    <col min="10497" max="10497" width="1.42578125" style="46" customWidth="1"/>
    <col min="10498" max="10498" width="83.5703125" style="46" bestFit="1" customWidth="1"/>
    <col min="10499" max="10499" width="20.28515625" style="46" bestFit="1" customWidth="1"/>
    <col min="10500" max="10500" width="14" style="46" bestFit="1" customWidth="1"/>
    <col min="10501" max="10501" width="17.5703125" style="46" bestFit="1" customWidth="1"/>
    <col min="10502" max="10502" width="14.85546875" style="46" bestFit="1" customWidth="1"/>
    <col min="10503" max="10752" width="9.140625" style="46"/>
    <col min="10753" max="10753" width="1.42578125" style="46" customWidth="1"/>
    <col min="10754" max="10754" width="83.5703125" style="46" bestFit="1" customWidth="1"/>
    <col min="10755" max="10755" width="20.28515625" style="46" bestFit="1" customWidth="1"/>
    <col min="10756" max="10756" width="14" style="46" bestFit="1" customWidth="1"/>
    <col min="10757" max="10757" width="17.5703125" style="46" bestFit="1" customWidth="1"/>
    <col min="10758" max="10758" width="14.85546875" style="46" bestFit="1" customWidth="1"/>
    <col min="10759" max="11008" width="9.140625" style="46"/>
    <col min="11009" max="11009" width="1.42578125" style="46" customWidth="1"/>
    <col min="11010" max="11010" width="83.5703125" style="46" bestFit="1" customWidth="1"/>
    <col min="11011" max="11011" width="20.28515625" style="46" bestFit="1" customWidth="1"/>
    <col min="11012" max="11012" width="14" style="46" bestFit="1" customWidth="1"/>
    <col min="11013" max="11013" width="17.5703125" style="46" bestFit="1" customWidth="1"/>
    <col min="11014" max="11014" width="14.85546875" style="46" bestFit="1" customWidth="1"/>
    <col min="11015" max="11264" width="9.140625" style="46"/>
    <col min="11265" max="11265" width="1.42578125" style="46" customWidth="1"/>
    <col min="11266" max="11266" width="83.5703125" style="46" bestFit="1" customWidth="1"/>
    <col min="11267" max="11267" width="20.28515625" style="46" bestFit="1" customWidth="1"/>
    <col min="11268" max="11268" width="14" style="46" bestFit="1" customWidth="1"/>
    <col min="11269" max="11269" width="17.5703125" style="46" bestFit="1" customWidth="1"/>
    <col min="11270" max="11270" width="14.85546875" style="46" bestFit="1" customWidth="1"/>
    <col min="11271" max="11520" width="9.140625" style="46"/>
    <col min="11521" max="11521" width="1.42578125" style="46" customWidth="1"/>
    <col min="11522" max="11522" width="83.5703125" style="46" bestFit="1" customWidth="1"/>
    <col min="11523" max="11523" width="20.28515625" style="46" bestFit="1" customWidth="1"/>
    <col min="11524" max="11524" width="14" style="46" bestFit="1" customWidth="1"/>
    <col min="11525" max="11525" width="17.5703125" style="46" bestFit="1" customWidth="1"/>
    <col min="11526" max="11526" width="14.85546875" style="46" bestFit="1" customWidth="1"/>
    <col min="11527" max="11776" width="9.140625" style="46"/>
    <col min="11777" max="11777" width="1.42578125" style="46" customWidth="1"/>
    <col min="11778" max="11778" width="83.5703125" style="46" bestFit="1" customWidth="1"/>
    <col min="11779" max="11779" width="20.28515625" style="46" bestFit="1" customWidth="1"/>
    <col min="11780" max="11780" width="14" style="46" bestFit="1" customWidth="1"/>
    <col min="11781" max="11781" width="17.5703125" style="46" bestFit="1" customWidth="1"/>
    <col min="11782" max="11782" width="14.85546875" style="46" bestFit="1" customWidth="1"/>
    <col min="11783" max="12032" width="9.140625" style="46"/>
    <col min="12033" max="12033" width="1.42578125" style="46" customWidth="1"/>
    <col min="12034" max="12034" width="83.5703125" style="46" bestFit="1" customWidth="1"/>
    <col min="12035" max="12035" width="20.28515625" style="46" bestFit="1" customWidth="1"/>
    <col min="12036" max="12036" width="14" style="46" bestFit="1" customWidth="1"/>
    <col min="12037" max="12037" width="17.5703125" style="46" bestFit="1" customWidth="1"/>
    <col min="12038" max="12038" width="14.85546875" style="46" bestFit="1" customWidth="1"/>
    <col min="12039" max="12288" width="9.140625" style="46"/>
    <col min="12289" max="12289" width="1.42578125" style="46" customWidth="1"/>
    <col min="12290" max="12290" width="83.5703125" style="46" bestFit="1" customWidth="1"/>
    <col min="12291" max="12291" width="20.28515625" style="46" bestFit="1" customWidth="1"/>
    <col min="12292" max="12292" width="14" style="46" bestFit="1" customWidth="1"/>
    <col min="12293" max="12293" width="17.5703125" style="46" bestFit="1" customWidth="1"/>
    <col min="12294" max="12294" width="14.85546875" style="46" bestFit="1" customWidth="1"/>
    <col min="12295" max="12544" width="9.140625" style="46"/>
    <col min="12545" max="12545" width="1.42578125" style="46" customWidth="1"/>
    <col min="12546" max="12546" width="83.5703125" style="46" bestFit="1" customWidth="1"/>
    <col min="12547" max="12547" width="20.28515625" style="46" bestFit="1" customWidth="1"/>
    <col min="12548" max="12548" width="14" style="46" bestFit="1" customWidth="1"/>
    <col min="12549" max="12549" width="17.5703125" style="46" bestFit="1" customWidth="1"/>
    <col min="12550" max="12550" width="14.85546875" style="46" bestFit="1" customWidth="1"/>
    <col min="12551" max="12800" width="9.140625" style="46"/>
    <col min="12801" max="12801" width="1.42578125" style="46" customWidth="1"/>
    <col min="12802" max="12802" width="83.5703125" style="46" bestFit="1" customWidth="1"/>
    <col min="12803" max="12803" width="20.28515625" style="46" bestFit="1" customWidth="1"/>
    <col min="12804" max="12804" width="14" style="46" bestFit="1" customWidth="1"/>
    <col min="12805" max="12805" width="17.5703125" style="46" bestFit="1" customWidth="1"/>
    <col min="12806" max="12806" width="14.85546875" style="46" bestFit="1" customWidth="1"/>
    <col min="12807" max="13056" width="9.140625" style="46"/>
    <col min="13057" max="13057" width="1.42578125" style="46" customWidth="1"/>
    <col min="13058" max="13058" width="83.5703125" style="46" bestFit="1" customWidth="1"/>
    <col min="13059" max="13059" width="20.28515625" style="46" bestFit="1" customWidth="1"/>
    <col min="13060" max="13060" width="14" style="46" bestFit="1" customWidth="1"/>
    <col min="13061" max="13061" width="17.5703125" style="46" bestFit="1" customWidth="1"/>
    <col min="13062" max="13062" width="14.85546875" style="46" bestFit="1" customWidth="1"/>
    <col min="13063" max="13312" width="9.140625" style="46"/>
    <col min="13313" max="13313" width="1.42578125" style="46" customWidth="1"/>
    <col min="13314" max="13314" width="83.5703125" style="46" bestFit="1" customWidth="1"/>
    <col min="13315" max="13315" width="20.28515625" style="46" bestFit="1" customWidth="1"/>
    <col min="13316" max="13316" width="14" style="46" bestFit="1" customWidth="1"/>
    <col min="13317" max="13317" width="17.5703125" style="46" bestFit="1" customWidth="1"/>
    <col min="13318" max="13318" width="14.85546875" style="46" bestFit="1" customWidth="1"/>
    <col min="13319" max="13568" width="9.140625" style="46"/>
    <col min="13569" max="13569" width="1.42578125" style="46" customWidth="1"/>
    <col min="13570" max="13570" width="83.5703125" style="46" bestFit="1" customWidth="1"/>
    <col min="13571" max="13571" width="20.28515625" style="46" bestFit="1" customWidth="1"/>
    <col min="13572" max="13572" width="14" style="46" bestFit="1" customWidth="1"/>
    <col min="13573" max="13573" width="17.5703125" style="46" bestFit="1" customWidth="1"/>
    <col min="13574" max="13574" width="14.85546875" style="46" bestFit="1" customWidth="1"/>
    <col min="13575" max="13824" width="9.140625" style="46"/>
    <col min="13825" max="13825" width="1.42578125" style="46" customWidth="1"/>
    <col min="13826" max="13826" width="83.5703125" style="46" bestFit="1" customWidth="1"/>
    <col min="13827" max="13827" width="20.28515625" style="46" bestFit="1" customWidth="1"/>
    <col min="13828" max="13828" width="14" style="46" bestFit="1" customWidth="1"/>
    <col min="13829" max="13829" width="17.5703125" style="46" bestFit="1" customWidth="1"/>
    <col min="13830" max="13830" width="14.85546875" style="46" bestFit="1" customWidth="1"/>
    <col min="13831" max="14080" width="9.140625" style="46"/>
    <col min="14081" max="14081" width="1.42578125" style="46" customWidth="1"/>
    <col min="14082" max="14082" width="83.5703125" style="46" bestFit="1" customWidth="1"/>
    <col min="14083" max="14083" width="20.28515625" style="46" bestFit="1" customWidth="1"/>
    <col min="14084" max="14084" width="14" style="46" bestFit="1" customWidth="1"/>
    <col min="14085" max="14085" width="17.5703125" style="46" bestFit="1" customWidth="1"/>
    <col min="14086" max="14086" width="14.85546875" style="46" bestFit="1" customWidth="1"/>
    <col min="14087" max="14336" width="9.140625" style="46"/>
    <col min="14337" max="14337" width="1.42578125" style="46" customWidth="1"/>
    <col min="14338" max="14338" width="83.5703125" style="46" bestFit="1" customWidth="1"/>
    <col min="14339" max="14339" width="20.28515625" style="46" bestFit="1" customWidth="1"/>
    <col min="14340" max="14340" width="14" style="46" bestFit="1" customWidth="1"/>
    <col min="14341" max="14341" width="17.5703125" style="46" bestFit="1" customWidth="1"/>
    <col min="14342" max="14342" width="14.85546875" style="46" bestFit="1" customWidth="1"/>
    <col min="14343" max="14592" width="9.140625" style="46"/>
    <col min="14593" max="14593" width="1.42578125" style="46" customWidth="1"/>
    <col min="14594" max="14594" width="83.5703125" style="46" bestFit="1" customWidth="1"/>
    <col min="14595" max="14595" width="20.28515625" style="46" bestFit="1" customWidth="1"/>
    <col min="14596" max="14596" width="14" style="46" bestFit="1" customWidth="1"/>
    <col min="14597" max="14597" width="17.5703125" style="46" bestFit="1" customWidth="1"/>
    <col min="14598" max="14598" width="14.85546875" style="46" bestFit="1" customWidth="1"/>
    <col min="14599" max="14848" width="9.140625" style="46"/>
    <col min="14849" max="14849" width="1.42578125" style="46" customWidth="1"/>
    <col min="14850" max="14850" width="83.5703125" style="46" bestFit="1" customWidth="1"/>
    <col min="14851" max="14851" width="20.28515625" style="46" bestFit="1" customWidth="1"/>
    <col min="14852" max="14852" width="14" style="46" bestFit="1" customWidth="1"/>
    <col min="14853" max="14853" width="17.5703125" style="46" bestFit="1" customWidth="1"/>
    <col min="14854" max="14854" width="14.85546875" style="46" bestFit="1" customWidth="1"/>
    <col min="14855" max="15104" width="9.140625" style="46"/>
    <col min="15105" max="15105" width="1.42578125" style="46" customWidth="1"/>
    <col min="15106" max="15106" width="83.5703125" style="46" bestFit="1" customWidth="1"/>
    <col min="15107" max="15107" width="20.28515625" style="46" bestFit="1" customWidth="1"/>
    <col min="15108" max="15108" width="14" style="46" bestFit="1" customWidth="1"/>
    <col min="15109" max="15109" width="17.5703125" style="46" bestFit="1" customWidth="1"/>
    <col min="15110" max="15110" width="14.85546875" style="46" bestFit="1" customWidth="1"/>
    <col min="15111" max="15360" width="9.140625" style="46"/>
    <col min="15361" max="15361" width="1.42578125" style="46" customWidth="1"/>
    <col min="15362" max="15362" width="83.5703125" style="46" bestFit="1" customWidth="1"/>
    <col min="15363" max="15363" width="20.28515625" style="46" bestFit="1" customWidth="1"/>
    <col min="15364" max="15364" width="14" style="46" bestFit="1" customWidth="1"/>
    <col min="15365" max="15365" width="17.5703125" style="46" bestFit="1" customWidth="1"/>
    <col min="15366" max="15366" width="14.85546875" style="46" bestFit="1" customWidth="1"/>
    <col min="15367" max="15616" width="9.140625" style="46"/>
    <col min="15617" max="15617" width="1.42578125" style="46" customWidth="1"/>
    <col min="15618" max="15618" width="83.5703125" style="46" bestFit="1" customWidth="1"/>
    <col min="15619" max="15619" width="20.28515625" style="46" bestFit="1" customWidth="1"/>
    <col min="15620" max="15620" width="14" style="46" bestFit="1" customWidth="1"/>
    <col min="15621" max="15621" width="17.5703125" style="46" bestFit="1" customWidth="1"/>
    <col min="15622" max="15622" width="14.85546875" style="46" bestFit="1" customWidth="1"/>
    <col min="15623" max="15872" width="9.140625" style="46"/>
    <col min="15873" max="15873" width="1.42578125" style="46" customWidth="1"/>
    <col min="15874" max="15874" width="83.5703125" style="46" bestFit="1" customWidth="1"/>
    <col min="15875" max="15875" width="20.28515625" style="46" bestFit="1" customWidth="1"/>
    <col min="15876" max="15876" width="14" style="46" bestFit="1" customWidth="1"/>
    <col min="15877" max="15877" width="17.5703125" style="46" bestFit="1" customWidth="1"/>
    <col min="15878" max="15878" width="14.85546875" style="46" bestFit="1" customWidth="1"/>
    <col min="15879" max="16128" width="9.140625" style="46"/>
    <col min="16129" max="16129" width="1.42578125" style="46" customWidth="1"/>
    <col min="16130" max="16130" width="83.5703125" style="46" bestFit="1" customWidth="1"/>
    <col min="16131" max="16131" width="20.28515625" style="46" bestFit="1" customWidth="1"/>
    <col min="16132" max="16132" width="14" style="46" bestFit="1" customWidth="1"/>
    <col min="16133" max="16133" width="17.5703125" style="46" bestFit="1" customWidth="1"/>
    <col min="16134" max="16134" width="14.85546875" style="46" bestFit="1" customWidth="1"/>
    <col min="16135" max="16384" width="9.140625" style="46"/>
  </cols>
  <sheetData>
    <row r="1" spans="2:5" ht="17.25">
      <c r="B1" s="47" t="s">
        <v>893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564336907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431"/>
      <c r="E4" s="55"/>
    </row>
    <row r="5" spans="2:5" ht="17.25">
      <c r="B5" s="56" t="s">
        <v>85</v>
      </c>
      <c r="C5" s="56"/>
      <c r="D5" s="432">
        <v>0</v>
      </c>
      <c r="E5" s="58">
        <v>0</v>
      </c>
    </row>
    <row r="6" spans="2:5" ht="17.25">
      <c r="B6" s="56" t="s">
        <v>86</v>
      </c>
      <c r="C6" s="56"/>
      <c r="D6" s="432">
        <v>0</v>
      </c>
      <c r="E6" s="58">
        <v>0</v>
      </c>
    </row>
    <row r="7" spans="2:5" ht="17.25">
      <c r="B7" s="56" t="s">
        <v>87</v>
      </c>
      <c r="C7" s="56"/>
      <c r="D7" s="432">
        <v>0</v>
      </c>
      <c r="E7" s="58">
        <v>0</v>
      </c>
    </row>
    <row r="8" spans="2:5" ht="18" thickBot="1">
      <c r="B8" s="59" t="s">
        <v>88</v>
      </c>
      <c r="C8" s="59"/>
      <c r="D8" s="433">
        <v>12</v>
      </c>
      <c r="E8" s="61">
        <v>6772043</v>
      </c>
    </row>
    <row r="9" spans="2:5" ht="18" thickBot="1">
      <c r="B9" s="62" t="s">
        <v>89</v>
      </c>
      <c r="C9" s="63"/>
      <c r="D9" s="434">
        <v>12</v>
      </c>
      <c r="E9" s="65">
        <v>6772043</v>
      </c>
    </row>
    <row r="10" spans="2:5" ht="17.25">
      <c r="B10" s="66"/>
      <c r="C10" s="66"/>
      <c r="D10" s="432"/>
      <c r="E10" s="58"/>
    </row>
    <row r="11" spans="2:5" ht="17.25">
      <c r="B11" s="66"/>
      <c r="C11" s="66"/>
      <c r="D11" s="432"/>
      <c r="E11" s="58"/>
    </row>
    <row r="12" spans="2:5" ht="17.25">
      <c r="B12" s="67" t="s">
        <v>90</v>
      </c>
      <c r="C12" s="68"/>
      <c r="D12" s="69"/>
      <c r="E12" s="68"/>
    </row>
    <row r="13" spans="2:5" ht="17.25">
      <c r="B13" s="66" t="s">
        <v>91</v>
      </c>
      <c r="C13" s="66"/>
      <c r="D13" s="432">
        <v>0</v>
      </c>
      <c r="E13" s="57">
        <v>0</v>
      </c>
    </row>
    <row r="14" spans="2:5" ht="17.25">
      <c r="B14" s="66" t="s">
        <v>92</v>
      </c>
      <c r="C14" s="66"/>
      <c r="D14" s="432">
        <v>0.45800000000000002</v>
      </c>
      <c r="E14" s="57">
        <v>258466</v>
      </c>
    </row>
    <row r="15" spans="2:5" ht="17.25">
      <c r="B15" s="66" t="s">
        <v>93</v>
      </c>
      <c r="C15" s="66"/>
      <c r="D15" s="432">
        <v>0</v>
      </c>
      <c r="E15" s="57">
        <v>0</v>
      </c>
    </row>
    <row r="16" spans="2:5" ht="17.25">
      <c r="B16" s="66" t="s">
        <v>94</v>
      </c>
      <c r="C16" s="66"/>
      <c r="D16" s="432">
        <v>0.20799999999999999</v>
      </c>
      <c r="E16" s="57">
        <v>117382</v>
      </c>
    </row>
    <row r="17" spans="2:5" ht="17.25">
      <c r="B17" s="66" t="s">
        <v>95</v>
      </c>
      <c r="C17" s="66"/>
      <c r="D17" s="432">
        <v>0</v>
      </c>
      <c r="E17" s="57">
        <v>0</v>
      </c>
    </row>
    <row r="18" spans="2:5" ht="17.25">
      <c r="B18" s="66" t="s">
        <v>96</v>
      </c>
      <c r="C18" s="66"/>
      <c r="D18" s="432">
        <v>0</v>
      </c>
      <c r="E18" s="57">
        <v>0</v>
      </c>
    </row>
    <row r="19" spans="2:5" ht="17.25">
      <c r="B19" s="66" t="s">
        <v>97</v>
      </c>
      <c r="C19" s="66"/>
      <c r="D19" s="432">
        <v>0</v>
      </c>
      <c r="E19" s="57">
        <v>0</v>
      </c>
    </row>
    <row r="20" spans="2:5" ht="17.25">
      <c r="B20" s="66" t="s">
        <v>98</v>
      </c>
      <c r="C20" s="66"/>
      <c r="D20" s="432">
        <v>0</v>
      </c>
      <c r="E20" s="57">
        <v>0</v>
      </c>
    </row>
    <row r="21" spans="2:5" ht="17.25">
      <c r="B21" s="66" t="s">
        <v>99</v>
      </c>
      <c r="C21" s="66"/>
      <c r="D21" s="432">
        <v>0</v>
      </c>
      <c r="E21" s="57">
        <v>0</v>
      </c>
    </row>
    <row r="22" spans="2:5" ht="17.25">
      <c r="B22" s="66" t="s">
        <v>100</v>
      </c>
      <c r="C22" s="66"/>
      <c r="D22" s="432">
        <v>0</v>
      </c>
      <c r="E22" s="57">
        <v>0</v>
      </c>
    </row>
    <row r="23" spans="2:5" ht="17.25">
      <c r="B23" s="66" t="s">
        <v>101</v>
      </c>
      <c r="C23" s="66"/>
      <c r="D23" s="432">
        <v>0</v>
      </c>
      <c r="E23" s="57">
        <v>0</v>
      </c>
    </row>
    <row r="24" spans="2:5" ht="17.25">
      <c r="B24" s="66" t="s">
        <v>102</v>
      </c>
      <c r="C24" s="66"/>
      <c r="D24" s="432">
        <v>0</v>
      </c>
      <c r="E24" s="57">
        <v>0</v>
      </c>
    </row>
    <row r="25" spans="2:5" ht="17.25">
      <c r="B25" s="66" t="s">
        <v>103</v>
      </c>
      <c r="C25" s="66"/>
      <c r="D25" s="432">
        <v>11.334</v>
      </c>
      <c r="E25" s="57">
        <v>6396195</v>
      </c>
    </row>
    <row r="26" spans="2:5" ht="18" thickBot="1">
      <c r="B26" s="70" t="s">
        <v>104</v>
      </c>
      <c r="C26" s="71">
        <v>0</v>
      </c>
      <c r="D26" s="433">
        <v>0</v>
      </c>
      <c r="E26" s="60">
        <v>0</v>
      </c>
    </row>
    <row r="27" spans="2:5" ht="17.25">
      <c r="B27" s="66" t="s">
        <v>105</v>
      </c>
      <c r="C27" s="66"/>
      <c r="D27" s="432">
        <v>12</v>
      </c>
      <c r="E27" s="58">
        <v>6772043</v>
      </c>
    </row>
    <row r="28" spans="2:5" ht="18" thickBot="1">
      <c r="B28" s="70"/>
      <c r="C28" s="70"/>
      <c r="D28" s="412"/>
      <c r="E28" s="413"/>
    </row>
    <row r="29" spans="2:5" ht="17.25">
      <c r="B29" s="66" t="s">
        <v>106</v>
      </c>
      <c r="C29" s="66"/>
      <c r="D29" s="432">
        <v>0</v>
      </c>
      <c r="E29" s="58">
        <v>0</v>
      </c>
    </row>
    <row r="30" spans="2:5" ht="18" thickBot="1">
      <c r="B30" s="66"/>
      <c r="C30" s="66"/>
      <c r="D30" s="48"/>
      <c r="E30" s="49"/>
    </row>
    <row r="31" spans="2:5" ht="18" thickBot="1">
      <c r="B31" s="62" t="s">
        <v>107</v>
      </c>
      <c r="C31" s="63"/>
      <c r="D31" s="434">
        <v>12</v>
      </c>
      <c r="E31" s="65">
        <v>6772043</v>
      </c>
    </row>
    <row r="32" spans="2:5" ht="17.25">
      <c r="B32" s="72"/>
      <c r="C32" s="72"/>
      <c r="D32" s="414"/>
      <c r="E32" s="415"/>
    </row>
    <row r="33" spans="2:6" ht="17.25">
      <c r="B33" s="72"/>
      <c r="C33" s="72"/>
      <c r="D33" s="414"/>
      <c r="E33" s="415"/>
    </row>
    <row r="34" spans="2:6" ht="17.25">
      <c r="D34" s="48"/>
      <c r="E34" s="49"/>
    </row>
    <row r="35" spans="2:6" ht="17.25">
      <c r="B35" s="73" t="s">
        <v>108</v>
      </c>
      <c r="C35" s="73"/>
      <c r="D35" s="435"/>
      <c r="E35" s="73"/>
      <c r="F35" s="73"/>
    </row>
    <row r="36" spans="2:6" ht="17.25">
      <c r="B36" s="74" t="s">
        <v>401</v>
      </c>
      <c r="C36" s="74"/>
      <c r="D36" s="436" t="s">
        <v>109</v>
      </c>
      <c r="E36" s="76">
        <v>437079727</v>
      </c>
    </row>
    <row r="37" spans="2:6" ht="17.25">
      <c r="B37" s="66" t="s">
        <v>110</v>
      </c>
      <c r="C37" s="66"/>
      <c r="D37" s="432">
        <v>25</v>
      </c>
      <c r="E37" s="58">
        <v>10926993</v>
      </c>
    </row>
    <row r="38" spans="2:6" ht="17.25">
      <c r="B38" s="66" t="s">
        <v>111</v>
      </c>
      <c r="C38" s="66"/>
      <c r="D38" s="432">
        <v>0.5</v>
      </c>
      <c r="E38" s="58">
        <v>218540</v>
      </c>
    </row>
    <row r="39" spans="2:6" ht="17.25">
      <c r="B39" s="66" t="s">
        <v>111</v>
      </c>
      <c r="C39" s="66"/>
      <c r="D39" s="432">
        <v>0.5</v>
      </c>
      <c r="E39" s="58">
        <v>218540</v>
      </c>
    </row>
    <row r="40" spans="2:6" ht="17.25">
      <c r="B40" s="66" t="s">
        <v>111</v>
      </c>
      <c r="C40" s="66"/>
      <c r="D40" s="432">
        <v>0</v>
      </c>
      <c r="E40" s="58">
        <v>0</v>
      </c>
    </row>
    <row r="41" spans="2:6" ht="17.25">
      <c r="B41" s="66" t="s">
        <v>112</v>
      </c>
      <c r="C41" s="66"/>
      <c r="D41" s="432">
        <v>1.5</v>
      </c>
      <c r="E41" s="58">
        <v>655620</v>
      </c>
    </row>
    <row r="42" spans="2:6" ht="17.25">
      <c r="B42" s="66" t="s">
        <v>113</v>
      </c>
      <c r="C42" s="66"/>
      <c r="D42" s="432">
        <v>0</v>
      </c>
      <c r="E42" s="58">
        <v>0</v>
      </c>
    </row>
    <row r="43" spans="2:6" ht="17.25">
      <c r="B43" s="66" t="s">
        <v>114</v>
      </c>
      <c r="C43" s="66"/>
      <c r="D43" s="432">
        <v>1</v>
      </c>
      <c r="E43" s="58">
        <v>437080</v>
      </c>
    </row>
    <row r="44" spans="2:6" ht="18" thickBot="1">
      <c r="B44" s="70" t="s">
        <v>115</v>
      </c>
      <c r="C44" s="70"/>
      <c r="D44" s="433">
        <v>4.2</v>
      </c>
      <c r="E44" s="61">
        <v>1835735</v>
      </c>
    </row>
    <row r="45" spans="2:6" ht="17.25">
      <c r="B45" s="66" t="s">
        <v>80</v>
      </c>
      <c r="C45" s="66"/>
      <c r="D45" s="432">
        <v>32.700000000000003</v>
      </c>
      <c r="E45" s="58">
        <v>14292508</v>
      </c>
    </row>
    <row r="46" spans="2:6" ht="17.25">
      <c r="B46" s="66"/>
      <c r="C46" s="66"/>
      <c r="D46" s="48"/>
      <c r="E46" s="49"/>
    </row>
    <row r="47" spans="2:6" ht="17.25">
      <c r="B47" s="74" t="s">
        <v>402</v>
      </c>
      <c r="C47" s="74"/>
      <c r="D47" s="436" t="s">
        <v>109</v>
      </c>
      <c r="E47" s="76">
        <v>127257180</v>
      </c>
    </row>
    <row r="48" spans="2:6" ht="17.25">
      <c r="B48" s="66" t="s">
        <v>110</v>
      </c>
      <c r="C48" s="66"/>
      <c r="D48" s="432">
        <v>25</v>
      </c>
      <c r="E48" s="58">
        <v>3181430</v>
      </c>
    </row>
    <row r="49" spans="2:5" ht="17.25">
      <c r="B49" s="66" t="s">
        <v>111</v>
      </c>
      <c r="C49" s="66"/>
      <c r="D49" s="432">
        <v>0.5</v>
      </c>
      <c r="E49" s="58">
        <v>63629</v>
      </c>
    </row>
    <row r="50" spans="2:5" ht="17.25">
      <c r="B50" s="66" t="s">
        <v>111</v>
      </c>
      <c r="C50" s="66"/>
      <c r="D50" s="432">
        <v>0</v>
      </c>
      <c r="E50" s="58">
        <v>0</v>
      </c>
    </row>
    <row r="51" spans="2:5" ht="17.25">
      <c r="B51" s="66" t="s">
        <v>111</v>
      </c>
      <c r="C51" s="66"/>
      <c r="D51" s="432">
        <v>0</v>
      </c>
      <c r="E51" s="58">
        <v>0</v>
      </c>
    </row>
    <row r="52" spans="2:5" ht="17.25">
      <c r="B52" s="66" t="s">
        <v>112</v>
      </c>
      <c r="C52" s="66"/>
      <c r="D52" s="432">
        <v>0</v>
      </c>
      <c r="E52" s="58">
        <v>0</v>
      </c>
    </row>
    <row r="53" spans="2:5" ht="17.25">
      <c r="B53" s="66" t="s">
        <v>113</v>
      </c>
      <c r="C53" s="66"/>
      <c r="D53" s="432">
        <v>0</v>
      </c>
      <c r="E53" s="58">
        <v>0</v>
      </c>
    </row>
    <row r="54" spans="2:5" ht="17.25">
      <c r="B54" s="77" t="s">
        <v>114</v>
      </c>
      <c r="C54" s="77"/>
      <c r="D54" s="432">
        <v>1</v>
      </c>
      <c r="E54" s="58">
        <v>127257</v>
      </c>
    </row>
    <row r="55" spans="2:5" ht="18" thickBot="1">
      <c r="B55" s="78" t="s">
        <v>115</v>
      </c>
      <c r="C55" s="78"/>
      <c r="D55" s="433">
        <v>0</v>
      </c>
      <c r="E55" s="61">
        <v>0</v>
      </c>
    </row>
    <row r="56" spans="2:5" ht="17.25">
      <c r="B56" s="77" t="s">
        <v>80</v>
      </c>
      <c r="C56" s="77"/>
      <c r="D56" s="432">
        <v>26.5</v>
      </c>
      <c r="E56" s="58">
        <v>3372316</v>
      </c>
    </row>
    <row r="57" spans="2:5" ht="17.25">
      <c r="B57" s="66"/>
      <c r="C57" s="66"/>
      <c r="D57" s="52"/>
      <c r="E57" s="66"/>
    </row>
    <row r="58" spans="2:5" ht="17.25">
      <c r="B58" s="74" t="s">
        <v>206</v>
      </c>
      <c r="C58" s="74"/>
      <c r="D58" s="436" t="s">
        <v>109</v>
      </c>
      <c r="E58" s="76">
        <v>0</v>
      </c>
    </row>
    <row r="59" spans="2:5" ht="17.25">
      <c r="B59" s="66" t="s">
        <v>110</v>
      </c>
      <c r="C59" s="66"/>
      <c r="D59" s="432">
        <v>0</v>
      </c>
      <c r="E59" s="58">
        <v>0</v>
      </c>
    </row>
    <row r="60" spans="2:5" ht="17.25">
      <c r="B60" s="66" t="s">
        <v>111</v>
      </c>
      <c r="C60" s="66"/>
      <c r="D60" s="432">
        <v>0</v>
      </c>
      <c r="E60" s="58">
        <v>0</v>
      </c>
    </row>
    <row r="61" spans="2:5" ht="17.25">
      <c r="B61" s="66" t="s">
        <v>111</v>
      </c>
      <c r="C61" s="66"/>
      <c r="D61" s="432">
        <v>0</v>
      </c>
      <c r="E61" s="58">
        <v>0</v>
      </c>
    </row>
    <row r="62" spans="2:5" ht="17.25">
      <c r="B62" s="66" t="s">
        <v>111</v>
      </c>
      <c r="C62" s="66"/>
      <c r="D62" s="432">
        <v>0</v>
      </c>
      <c r="E62" s="58">
        <v>0</v>
      </c>
    </row>
    <row r="63" spans="2:5" ht="17.25">
      <c r="B63" s="66" t="s">
        <v>112</v>
      </c>
      <c r="C63" s="66"/>
      <c r="D63" s="432">
        <v>0</v>
      </c>
      <c r="E63" s="58">
        <v>0</v>
      </c>
    </row>
    <row r="64" spans="2:5" ht="17.25">
      <c r="B64" s="66" t="s">
        <v>113</v>
      </c>
      <c r="C64" s="66"/>
      <c r="D64" s="432">
        <v>0</v>
      </c>
      <c r="E64" s="58">
        <v>0</v>
      </c>
    </row>
    <row r="65" spans="2:5" ht="17.25">
      <c r="B65" s="66" t="s">
        <v>114</v>
      </c>
      <c r="C65" s="66"/>
      <c r="D65" s="432">
        <v>0</v>
      </c>
      <c r="E65" s="58">
        <v>0</v>
      </c>
    </row>
    <row r="66" spans="2:5" ht="18" thickBot="1">
      <c r="B66" s="70" t="s">
        <v>115</v>
      </c>
      <c r="C66" s="70"/>
      <c r="D66" s="433">
        <v>0</v>
      </c>
      <c r="E66" s="61">
        <v>0</v>
      </c>
    </row>
    <row r="67" spans="2:5" ht="17.25">
      <c r="B67" s="66" t="s">
        <v>80</v>
      </c>
      <c r="C67" s="66"/>
      <c r="D67" s="432">
        <v>0</v>
      </c>
      <c r="E67" s="58">
        <v>0</v>
      </c>
    </row>
    <row r="68" spans="2:5" ht="17.25">
      <c r="B68" s="66"/>
      <c r="C68" s="66"/>
      <c r="D68" s="48"/>
      <c r="E68" s="49"/>
    </row>
    <row r="69" spans="2:5" ht="17.25">
      <c r="B69" s="74" t="s">
        <v>206</v>
      </c>
      <c r="C69" s="74"/>
      <c r="D69" s="436" t="s">
        <v>109</v>
      </c>
      <c r="E69" s="76">
        <v>0</v>
      </c>
    </row>
    <row r="70" spans="2:5" ht="17.25">
      <c r="B70" s="66" t="s">
        <v>110</v>
      </c>
      <c r="C70" s="66"/>
      <c r="D70" s="432">
        <v>0</v>
      </c>
      <c r="E70" s="58">
        <v>0</v>
      </c>
    </row>
    <row r="71" spans="2:5" ht="17.25">
      <c r="B71" s="66" t="s">
        <v>111</v>
      </c>
      <c r="C71" s="66"/>
      <c r="D71" s="432">
        <v>0</v>
      </c>
      <c r="E71" s="58">
        <v>0</v>
      </c>
    </row>
    <row r="72" spans="2:5" ht="17.25">
      <c r="B72" s="66" t="s">
        <v>111</v>
      </c>
      <c r="C72" s="66"/>
      <c r="D72" s="432">
        <v>0</v>
      </c>
      <c r="E72" s="58">
        <v>0</v>
      </c>
    </row>
    <row r="73" spans="2:5" ht="17.25">
      <c r="B73" s="66" t="s">
        <v>111</v>
      </c>
      <c r="C73" s="66"/>
      <c r="D73" s="432">
        <v>0</v>
      </c>
      <c r="E73" s="58">
        <v>0</v>
      </c>
    </row>
    <row r="74" spans="2:5" ht="17.25">
      <c r="B74" s="66" t="s">
        <v>112</v>
      </c>
      <c r="C74" s="66"/>
      <c r="D74" s="432">
        <v>0</v>
      </c>
      <c r="E74" s="58">
        <v>0</v>
      </c>
    </row>
    <row r="75" spans="2:5" ht="17.25">
      <c r="B75" s="66" t="s">
        <v>113</v>
      </c>
      <c r="C75" s="66"/>
      <c r="D75" s="432">
        <v>0</v>
      </c>
      <c r="E75" s="58">
        <v>0</v>
      </c>
    </row>
    <row r="76" spans="2:5" ht="17.25">
      <c r="B76" s="66" t="s">
        <v>114</v>
      </c>
      <c r="C76" s="66"/>
      <c r="D76" s="432">
        <v>0</v>
      </c>
      <c r="E76" s="58">
        <v>0</v>
      </c>
    </row>
    <row r="77" spans="2:5" ht="18" thickBot="1">
      <c r="B77" s="70" t="s">
        <v>115</v>
      </c>
      <c r="C77" s="70"/>
      <c r="D77" s="433">
        <v>0</v>
      </c>
      <c r="E77" s="61">
        <v>0</v>
      </c>
    </row>
    <row r="78" spans="2:5" ht="17.25">
      <c r="B78" s="66" t="s">
        <v>80</v>
      </c>
      <c r="C78" s="66"/>
      <c r="D78" s="432">
        <v>0</v>
      </c>
      <c r="E78" s="58">
        <v>0</v>
      </c>
    </row>
    <row r="79" spans="2:5" ht="17.25">
      <c r="B79" s="66"/>
      <c r="C79" s="66"/>
      <c r="D79" s="48"/>
      <c r="E79" s="49"/>
    </row>
    <row r="80" spans="2:5" ht="17.25">
      <c r="B80" s="74" t="s">
        <v>206</v>
      </c>
      <c r="C80" s="74"/>
      <c r="D80" s="436" t="s">
        <v>109</v>
      </c>
      <c r="E80" s="76">
        <v>0</v>
      </c>
    </row>
    <row r="81" spans="2:5" ht="17.25">
      <c r="B81" s="66" t="s">
        <v>110</v>
      </c>
      <c r="C81" s="66"/>
      <c r="D81" s="432">
        <v>0</v>
      </c>
      <c r="E81" s="58">
        <v>0</v>
      </c>
    </row>
    <row r="82" spans="2:5" ht="17.25">
      <c r="B82" s="66" t="s">
        <v>111</v>
      </c>
      <c r="C82" s="66"/>
      <c r="D82" s="432">
        <v>0</v>
      </c>
      <c r="E82" s="58">
        <v>0</v>
      </c>
    </row>
    <row r="83" spans="2:5" ht="17.25">
      <c r="B83" s="66" t="s">
        <v>111</v>
      </c>
      <c r="C83" s="66"/>
      <c r="D83" s="432">
        <v>0</v>
      </c>
      <c r="E83" s="58">
        <v>0</v>
      </c>
    </row>
    <row r="84" spans="2:5" ht="17.25">
      <c r="B84" s="66" t="s">
        <v>111</v>
      </c>
      <c r="C84" s="66"/>
      <c r="D84" s="432">
        <v>0</v>
      </c>
      <c r="E84" s="58">
        <v>0</v>
      </c>
    </row>
    <row r="85" spans="2:5" ht="17.25">
      <c r="B85" s="66" t="s">
        <v>112</v>
      </c>
      <c r="C85" s="66"/>
      <c r="D85" s="432">
        <v>0</v>
      </c>
      <c r="E85" s="58">
        <v>0</v>
      </c>
    </row>
    <row r="86" spans="2:5" ht="17.25">
      <c r="B86" s="66" t="s">
        <v>113</v>
      </c>
      <c r="C86" s="66"/>
      <c r="D86" s="432">
        <v>0</v>
      </c>
      <c r="E86" s="58">
        <v>0</v>
      </c>
    </row>
    <row r="87" spans="2:5" ht="17.25">
      <c r="B87" s="66" t="s">
        <v>114</v>
      </c>
      <c r="C87" s="66"/>
      <c r="D87" s="432">
        <v>0</v>
      </c>
      <c r="E87" s="58">
        <v>0</v>
      </c>
    </row>
    <row r="88" spans="2:5" ht="18" thickBot="1">
      <c r="B88" s="70" t="s">
        <v>115</v>
      </c>
      <c r="C88" s="70"/>
      <c r="D88" s="433">
        <v>0</v>
      </c>
      <c r="E88" s="61">
        <v>0</v>
      </c>
    </row>
    <row r="89" spans="2:5" ht="17.25">
      <c r="B89" s="66" t="s">
        <v>80</v>
      </c>
      <c r="C89" s="66"/>
      <c r="D89" s="432">
        <v>0</v>
      </c>
      <c r="E89" s="58">
        <v>0</v>
      </c>
    </row>
    <row r="90" spans="2:5" ht="17.25">
      <c r="B90" s="66"/>
      <c r="C90" s="66"/>
      <c r="D90" s="52"/>
      <c r="E90" s="66"/>
    </row>
    <row r="91" spans="2:5" ht="17.25">
      <c r="B91" s="74" t="s">
        <v>206</v>
      </c>
      <c r="C91" s="74"/>
      <c r="D91" s="436" t="s">
        <v>109</v>
      </c>
      <c r="E91" s="76">
        <v>0</v>
      </c>
    </row>
    <row r="92" spans="2:5" ht="17.25">
      <c r="B92" s="66" t="s">
        <v>110</v>
      </c>
      <c r="C92" s="66"/>
      <c r="D92" s="432">
        <v>0</v>
      </c>
      <c r="E92" s="58">
        <v>0</v>
      </c>
    </row>
    <row r="93" spans="2:5" ht="17.25">
      <c r="B93" s="66" t="s">
        <v>111</v>
      </c>
      <c r="C93" s="66"/>
      <c r="D93" s="432">
        <v>0</v>
      </c>
      <c r="E93" s="58">
        <v>0</v>
      </c>
    </row>
    <row r="94" spans="2:5" ht="17.25">
      <c r="B94" s="66" t="s">
        <v>111</v>
      </c>
      <c r="C94" s="66"/>
      <c r="D94" s="432">
        <v>0</v>
      </c>
      <c r="E94" s="58">
        <v>0</v>
      </c>
    </row>
    <row r="95" spans="2:5" ht="17.25">
      <c r="B95" s="66" t="s">
        <v>111</v>
      </c>
      <c r="C95" s="66"/>
      <c r="D95" s="432">
        <v>0</v>
      </c>
      <c r="E95" s="58">
        <v>0</v>
      </c>
    </row>
    <row r="96" spans="2:5" ht="17.25">
      <c r="B96" s="66" t="s">
        <v>112</v>
      </c>
      <c r="C96" s="66"/>
      <c r="D96" s="432">
        <v>0</v>
      </c>
      <c r="E96" s="58">
        <v>0</v>
      </c>
    </row>
    <row r="97" spans="2:5" ht="17.25">
      <c r="B97" s="66" t="s">
        <v>113</v>
      </c>
      <c r="C97" s="66"/>
      <c r="D97" s="432">
        <v>0</v>
      </c>
      <c r="E97" s="58">
        <v>0</v>
      </c>
    </row>
    <row r="98" spans="2:5" ht="17.25">
      <c r="B98" s="66" t="s">
        <v>114</v>
      </c>
      <c r="C98" s="66"/>
      <c r="D98" s="432">
        <v>0</v>
      </c>
      <c r="E98" s="58">
        <v>0</v>
      </c>
    </row>
    <row r="99" spans="2:5" ht="18" thickBot="1">
      <c r="B99" s="70" t="s">
        <v>115</v>
      </c>
      <c r="C99" s="70"/>
      <c r="D99" s="433">
        <v>0</v>
      </c>
      <c r="E99" s="61">
        <v>0</v>
      </c>
    </row>
    <row r="100" spans="2:5" ht="17.25">
      <c r="B100" s="66" t="s">
        <v>80</v>
      </c>
      <c r="C100" s="66"/>
      <c r="D100" s="432">
        <v>0</v>
      </c>
      <c r="E100" s="58">
        <v>0</v>
      </c>
    </row>
    <row r="101" spans="2:5" ht="17.25">
      <c r="B101" s="66"/>
      <c r="C101" s="66"/>
      <c r="D101" s="48"/>
      <c r="E101" s="49"/>
    </row>
    <row r="102" spans="2:5" ht="17.25">
      <c r="B102" s="74" t="s">
        <v>116</v>
      </c>
      <c r="C102" s="74"/>
      <c r="D102" s="436" t="s">
        <v>109</v>
      </c>
      <c r="E102" s="76">
        <v>0</v>
      </c>
    </row>
    <row r="103" spans="2:5" ht="17.25">
      <c r="B103" s="66" t="s">
        <v>110</v>
      </c>
      <c r="C103" s="66"/>
      <c r="D103" s="432">
        <v>0</v>
      </c>
      <c r="E103" s="58">
        <v>0</v>
      </c>
    </row>
    <row r="104" spans="2:5" ht="17.25">
      <c r="B104" s="66" t="s">
        <v>111</v>
      </c>
      <c r="C104" s="66"/>
      <c r="D104" s="432">
        <v>0</v>
      </c>
      <c r="E104" s="58">
        <v>0</v>
      </c>
    </row>
    <row r="105" spans="2:5" ht="17.25">
      <c r="B105" s="66" t="s">
        <v>111</v>
      </c>
      <c r="C105" s="66"/>
      <c r="D105" s="432">
        <v>0</v>
      </c>
      <c r="E105" s="58">
        <v>0</v>
      </c>
    </row>
    <row r="106" spans="2:5" ht="17.25">
      <c r="B106" s="66" t="s">
        <v>111</v>
      </c>
      <c r="C106" s="66"/>
      <c r="D106" s="432">
        <v>0</v>
      </c>
      <c r="E106" s="58">
        <v>0</v>
      </c>
    </row>
    <row r="107" spans="2:5" ht="17.25">
      <c r="B107" s="66" t="s">
        <v>112</v>
      </c>
      <c r="C107" s="66"/>
      <c r="D107" s="432">
        <v>0</v>
      </c>
      <c r="E107" s="58">
        <v>0</v>
      </c>
    </row>
    <row r="108" spans="2:5" ht="17.25">
      <c r="B108" s="66" t="s">
        <v>113</v>
      </c>
      <c r="C108" s="66"/>
      <c r="D108" s="432">
        <v>0</v>
      </c>
      <c r="E108" s="58">
        <v>0</v>
      </c>
    </row>
    <row r="109" spans="2:5" ht="17.25">
      <c r="B109" s="66" t="s">
        <v>114</v>
      </c>
      <c r="C109" s="66"/>
      <c r="D109" s="432">
        <v>0</v>
      </c>
      <c r="E109" s="58">
        <v>0</v>
      </c>
    </row>
    <row r="110" spans="2:5" ht="18" thickBot="1">
      <c r="B110" s="70" t="s">
        <v>115</v>
      </c>
      <c r="C110" s="70"/>
      <c r="D110" s="433">
        <v>0</v>
      </c>
      <c r="E110" s="61">
        <v>0</v>
      </c>
    </row>
    <row r="111" spans="2:5" ht="17.25">
      <c r="B111" s="66" t="s">
        <v>80</v>
      </c>
      <c r="C111" s="66"/>
      <c r="D111" s="432">
        <v>0</v>
      </c>
      <c r="E111" s="58">
        <v>0</v>
      </c>
    </row>
    <row r="112" spans="2:5" ht="17.25">
      <c r="B112" s="66"/>
      <c r="C112" s="66"/>
      <c r="D112" s="48"/>
      <c r="E112" s="49"/>
    </row>
    <row r="113" spans="2:5" ht="17.25">
      <c r="B113" s="74" t="s">
        <v>116</v>
      </c>
      <c r="C113" s="74"/>
      <c r="D113" s="436" t="s">
        <v>109</v>
      </c>
      <c r="E113" s="76">
        <v>0</v>
      </c>
    </row>
    <row r="114" spans="2:5" ht="17.25">
      <c r="B114" s="66" t="s">
        <v>110</v>
      </c>
      <c r="C114" s="66"/>
      <c r="D114" s="432">
        <v>0</v>
      </c>
      <c r="E114" s="58">
        <v>0</v>
      </c>
    </row>
    <row r="115" spans="2:5" ht="17.25">
      <c r="B115" s="66" t="s">
        <v>111</v>
      </c>
      <c r="C115" s="66"/>
      <c r="D115" s="432">
        <v>0</v>
      </c>
      <c r="E115" s="58">
        <v>0</v>
      </c>
    </row>
    <row r="116" spans="2:5" ht="17.25">
      <c r="B116" s="66" t="s">
        <v>111</v>
      </c>
      <c r="C116" s="66"/>
      <c r="D116" s="432">
        <v>0</v>
      </c>
      <c r="E116" s="58">
        <v>0</v>
      </c>
    </row>
    <row r="117" spans="2:5" ht="17.25">
      <c r="B117" s="66" t="s">
        <v>111</v>
      </c>
      <c r="C117" s="66"/>
      <c r="D117" s="432">
        <v>0</v>
      </c>
      <c r="E117" s="58">
        <v>0</v>
      </c>
    </row>
    <row r="118" spans="2:5" ht="17.25">
      <c r="B118" s="66" t="s">
        <v>112</v>
      </c>
      <c r="C118" s="66"/>
      <c r="D118" s="432">
        <v>0</v>
      </c>
      <c r="E118" s="58">
        <v>0</v>
      </c>
    </row>
    <row r="119" spans="2:5" ht="17.25">
      <c r="B119" s="66" t="s">
        <v>113</v>
      </c>
      <c r="C119" s="66"/>
      <c r="D119" s="432">
        <v>0</v>
      </c>
      <c r="E119" s="58">
        <v>0</v>
      </c>
    </row>
    <row r="120" spans="2:5" ht="17.25">
      <c r="B120" s="66" t="s">
        <v>114</v>
      </c>
      <c r="C120" s="66"/>
      <c r="D120" s="432">
        <v>0</v>
      </c>
      <c r="E120" s="58">
        <v>0</v>
      </c>
    </row>
    <row r="121" spans="2:5" ht="18" thickBot="1">
      <c r="B121" s="70" t="s">
        <v>115</v>
      </c>
      <c r="C121" s="70"/>
      <c r="D121" s="433">
        <v>0</v>
      </c>
      <c r="E121" s="61">
        <v>0</v>
      </c>
    </row>
    <row r="122" spans="2:5" ht="17.25">
      <c r="B122" s="66" t="s">
        <v>80</v>
      </c>
      <c r="C122" s="66"/>
      <c r="D122" s="432">
        <v>0</v>
      </c>
      <c r="E122" s="58">
        <v>0</v>
      </c>
    </row>
    <row r="123" spans="2:5" ht="17.25">
      <c r="B123" s="66"/>
      <c r="C123" s="66"/>
      <c r="D123" s="52"/>
      <c r="E123" s="66"/>
    </row>
    <row r="124" spans="2:5" ht="17.25">
      <c r="B124" s="74" t="s">
        <v>116</v>
      </c>
      <c r="C124" s="74"/>
      <c r="D124" s="436" t="s">
        <v>109</v>
      </c>
      <c r="E124" s="76">
        <v>0</v>
      </c>
    </row>
    <row r="125" spans="2:5" ht="17.25">
      <c r="B125" s="66" t="s">
        <v>110</v>
      </c>
      <c r="C125" s="66"/>
      <c r="D125" s="432">
        <v>0</v>
      </c>
      <c r="E125" s="58">
        <v>0</v>
      </c>
    </row>
    <row r="126" spans="2:5" ht="17.25">
      <c r="B126" s="66" t="s">
        <v>111</v>
      </c>
      <c r="C126" s="66"/>
      <c r="D126" s="432">
        <v>0</v>
      </c>
      <c r="E126" s="58">
        <v>0</v>
      </c>
    </row>
    <row r="127" spans="2:5" ht="17.25">
      <c r="B127" s="66" t="s">
        <v>111</v>
      </c>
      <c r="C127" s="66"/>
      <c r="D127" s="432">
        <v>0</v>
      </c>
      <c r="E127" s="58">
        <v>0</v>
      </c>
    </row>
    <row r="128" spans="2:5" ht="17.25">
      <c r="B128" s="66" t="s">
        <v>111</v>
      </c>
      <c r="C128" s="66"/>
      <c r="D128" s="432">
        <v>0</v>
      </c>
      <c r="E128" s="58">
        <v>0</v>
      </c>
    </row>
    <row r="129" spans="2:5" ht="17.25">
      <c r="B129" s="66" t="s">
        <v>112</v>
      </c>
      <c r="C129" s="66"/>
      <c r="D129" s="432">
        <v>0</v>
      </c>
      <c r="E129" s="58">
        <v>0</v>
      </c>
    </row>
    <row r="130" spans="2:5" ht="17.25">
      <c r="B130" s="66" t="s">
        <v>113</v>
      </c>
      <c r="C130" s="66"/>
      <c r="D130" s="432">
        <v>0</v>
      </c>
      <c r="E130" s="58">
        <v>0</v>
      </c>
    </row>
    <row r="131" spans="2:5" ht="17.25">
      <c r="B131" s="66" t="s">
        <v>114</v>
      </c>
      <c r="C131" s="66"/>
      <c r="D131" s="432">
        <v>0</v>
      </c>
      <c r="E131" s="58">
        <v>0</v>
      </c>
    </row>
    <row r="132" spans="2:5" ht="18" thickBot="1">
      <c r="B132" s="70" t="s">
        <v>115</v>
      </c>
      <c r="C132" s="70"/>
      <c r="D132" s="433">
        <v>0</v>
      </c>
      <c r="E132" s="61">
        <v>0</v>
      </c>
    </row>
    <row r="133" spans="2:5" ht="17.25">
      <c r="B133" s="66" t="s">
        <v>80</v>
      </c>
      <c r="C133" s="66"/>
      <c r="D133" s="432">
        <v>0</v>
      </c>
      <c r="E133" s="58">
        <v>0</v>
      </c>
    </row>
    <row r="134" spans="2:5" ht="17.25">
      <c r="B134" s="66"/>
      <c r="C134" s="66"/>
      <c r="D134" s="432"/>
      <c r="E134" s="58"/>
    </row>
    <row r="135" spans="2:5" ht="17.25">
      <c r="B135" s="103" t="s">
        <v>117</v>
      </c>
      <c r="C135" s="74"/>
      <c r="D135" s="436" t="s">
        <v>109</v>
      </c>
      <c r="E135" s="76">
        <v>564336907</v>
      </c>
    </row>
    <row r="136" spans="2:5" ht="17.25">
      <c r="B136" s="66" t="s">
        <v>110</v>
      </c>
      <c r="C136" s="66"/>
      <c r="D136" s="432">
        <v>50</v>
      </c>
      <c r="E136" s="58">
        <v>14108423</v>
      </c>
    </row>
    <row r="137" spans="2:5" ht="17.25">
      <c r="B137" s="66" t="s">
        <v>111</v>
      </c>
      <c r="C137" s="66"/>
      <c r="D137" s="432">
        <v>1</v>
      </c>
      <c r="E137" s="58">
        <v>282169</v>
      </c>
    </row>
    <row r="138" spans="2:5" ht="17.25">
      <c r="B138" s="66" t="s">
        <v>111</v>
      </c>
      <c r="C138" s="66"/>
      <c r="D138" s="432">
        <v>0.5</v>
      </c>
      <c r="E138" s="58">
        <v>218540</v>
      </c>
    </row>
    <row r="139" spans="2:5" ht="17.25">
      <c r="B139" s="66" t="s">
        <v>111</v>
      </c>
      <c r="C139" s="66"/>
      <c r="D139" s="432">
        <v>0</v>
      </c>
      <c r="E139" s="58">
        <v>0</v>
      </c>
    </row>
    <row r="140" spans="2:5" ht="18" customHeight="1">
      <c r="B140" s="66" t="s">
        <v>112</v>
      </c>
      <c r="C140" s="66"/>
      <c r="D140" s="432">
        <v>1.5</v>
      </c>
      <c r="E140" s="58">
        <v>655620</v>
      </c>
    </row>
    <row r="141" spans="2:5" ht="18" customHeight="1">
      <c r="B141" s="66" t="s">
        <v>113</v>
      </c>
      <c r="C141" s="66"/>
      <c r="D141" s="432">
        <v>0</v>
      </c>
      <c r="E141" s="58">
        <v>0</v>
      </c>
    </row>
    <row r="142" spans="2:5" ht="17.25">
      <c r="B142" s="66" t="s">
        <v>114</v>
      </c>
      <c r="C142" s="66"/>
      <c r="D142" s="432">
        <v>2</v>
      </c>
      <c r="E142" s="58">
        <v>564337</v>
      </c>
    </row>
    <row r="143" spans="2:5" ht="18" thickBot="1">
      <c r="B143" s="70" t="s">
        <v>115</v>
      </c>
      <c r="C143" s="70"/>
      <c r="D143" s="432">
        <v>4.2</v>
      </c>
      <c r="E143" s="58">
        <v>1835735</v>
      </c>
    </row>
    <row r="144" spans="2:5" ht="18" thickBot="1">
      <c r="B144" s="79" t="s">
        <v>117</v>
      </c>
      <c r="C144" s="80"/>
      <c r="D144" s="437"/>
      <c r="E144" s="65">
        <v>17664824</v>
      </c>
    </row>
    <row r="145" spans="2:5" ht="17.25">
      <c r="B145" s="81"/>
      <c r="C145" s="81"/>
      <c r="D145" s="438"/>
      <c r="E145" s="58"/>
    </row>
    <row r="146" spans="2:5" ht="18" thickBot="1">
      <c r="B146" s="66"/>
      <c r="C146" s="66"/>
      <c r="D146" s="48"/>
      <c r="E146" s="49"/>
    </row>
    <row r="147" spans="2:5" ht="18" thickBot="1">
      <c r="B147" s="62" t="s">
        <v>118</v>
      </c>
      <c r="C147" s="63"/>
      <c r="D147" s="434">
        <v>6</v>
      </c>
      <c r="E147" s="65">
        <v>3386021</v>
      </c>
    </row>
    <row r="148" spans="2:5" ht="18" customHeight="1"/>
    <row r="149" spans="2:5" ht="18" customHeight="1"/>
    <row r="150" spans="2:5" ht="17.25">
      <c r="B150" s="68" t="s">
        <v>204</v>
      </c>
      <c r="C150" s="68"/>
      <c r="D150" s="436" t="s">
        <v>109</v>
      </c>
      <c r="E150" s="75">
        <v>0</v>
      </c>
    </row>
    <row r="151" spans="2:5" ht="17.25">
      <c r="B151" s="66" t="s">
        <v>119</v>
      </c>
      <c r="C151" s="66"/>
      <c r="D151" s="432">
        <v>0</v>
      </c>
      <c r="E151" s="58">
        <v>0</v>
      </c>
    </row>
    <row r="152" spans="2:5" ht="17.25">
      <c r="B152" s="66" t="s">
        <v>120</v>
      </c>
      <c r="C152" s="66"/>
      <c r="D152" s="432">
        <v>0</v>
      </c>
      <c r="E152" s="58">
        <v>0</v>
      </c>
    </row>
    <row r="153" spans="2:5" ht="17.25">
      <c r="B153" s="66" t="s">
        <v>121</v>
      </c>
      <c r="C153" s="66"/>
      <c r="D153" s="432">
        <v>0</v>
      </c>
      <c r="E153" s="58">
        <v>0</v>
      </c>
    </row>
    <row r="154" spans="2:5" ht="17.25">
      <c r="B154" s="66" t="s">
        <v>122</v>
      </c>
      <c r="C154" s="66"/>
      <c r="D154" s="432">
        <v>0</v>
      </c>
      <c r="E154" s="58">
        <v>0</v>
      </c>
    </row>
    <row r="155" spans="2:5" ht="17.25">
      <c r="B155" s="66" t="s">
        <v>122</v>
      </c>
      <c r="C155" s="66"/>
      <c r="D155" s="432">
        <v>0</v>
      </c>
      <c r="E155" s="58">
        <v>0</v>
      </c>
    </row>
    <row r="156" spans="2:5" ht="17.25">
      <c r="B156" s="66" t="s">
        <v>122</v>
      </c>
      <c r="C156" s="66"/>
      <c r="D156" s="432">
        <v>0</v>
      </c>
      <c r="E156" s="58">
        <v>0</v>
      </c>
    </row>
    <row r="157" spans="2:5" ht="18" thickBot="1">
      <c r="B157" s="70" t="s">
        <v>115</v>
      </c>
      <c r="C157" s="70"/>
      <c r="D157" s="433">
        <v>0</v>
      </c>
      <c r="E157" s="61">
        <v>0</v>
      </c>
    </row>
    <row r="158" spans="2:5" ht="18" thickBot="1">
      <c r="B158" s="62" t="s">
        <v>80</v>
      </c>
      <c r="C158" s="63"/>
      <c r="D158" s="434">
        <v>0</v>
      </c>
      <c r="E158" s="65">
        <v>0</v>
      </c>
    </row>
    <row r="159" spans="2:5" ht="17.25">
      <c r="B159" s="66"/>
      <c r="C159" s="66"/>
      <c r="D159" s="432"/>
      <c r="E159" s="58"/>
    </row>
    <row r="160" spans="2:5" ht="17.25">
      <c r="B160" s="66"/>
      <c r="C160" s="66"/>
      <c r="D160" s="432"/>
      <c r="E160" s="58"/>
    </row>
    <row r="161" spans="2:5" ht="17.25">
      <c r="D161" s="48"/>
      <c r="E161" s="49"/>
    </row>
    <row r="162" spans="2:5" ht="17.25">
      <c r="B162" s="73" t="s">
        <v>123</v>
      </c>
    </row>
    <row r="163" spans="2:5" ht="17.25">
      <c r="B163" s="82" t="s">
        <v>578</v>
      </c>
      <c r="C163" s="82"/>
      <c r="D163" s="48"/>
      <c r="E163" s="49"/>
    </row>
    <row r="164" spans="2:5" ht="17.25">
      <c r="B164" s="83">
        <v>150</v>
      </c>
      <c r="C164" s="84"/>
      <c r="D164" s="436" t="s">
        <v>109</v>
      </c>
      <c r="E164" s="76">
        <v>2301418</v>
      </c>
    </row>
    <row r="165" spans="2:5" ht="17.25">
      <c r="B165" s="66" t="s">
        <v>124</v>
      </c>
      <c r="C165" s="66"/>
      <c r="D165" s="432">
        <v>8</v>
      </c>
      <c r="E165" s="58">
        <v>18411</v>
      </c>
    </row>
    <row r="166" spans="2:5" ht="18" thickBot="1">
      <c r="B166" s="70" t="s">
        <v>115</v>
      </c>
      <c r="C166" s="70"/>
      <c r="D166" s="433">
        <v>0</v>
      </c>
      <c r="E166" s="61">
        <v>0</v>
      </c>
    </row>
    <row r="167" spans="2:5" ht="17.25">
      <c r="B167" s="66" t="s">
        <v>80</v>
      </c>
      <c r="C167" s="66"/>
      <c r="D167" s="432">
        <v>8</v>
      </c>
      <c r="E167" s="58">
        <v>18411</v>
      </c>
    </row>
    <row r="168" spans="2:5" ht="17.25">
      <c r="B168" s="66"/>
      <c r="C168" s="66"/>
      <c r="D168" s="48"/>
      <c r="E168" s="49"/>
    </row>
    <row r="169" spans="2:5" ht="17.25">
      <c r="B169" s="82" t="s">
        <v>579</v>
      </c>
      <c r="C169" s="82"/>
      <c r="D169" s="48"/>
      <c r="E169" s="49"/>
    </row>
    <row r="170" spans="2:5" ht="17.25">
      <c r="B170" s="83">
        <v>151</v>
      </c>
      <c r="C170" s="84"/>
      <c r="D170" s="436" t="s">
        <v>109</v>
      </c>
      <c r="E170" s="76">
        <v>506978</v>
      </c>
    </row>
    <row r="171" spans="2:5" ht="17.25">
      <c r="B171" s="66" t="s">
        <v>124</v>
      </c>
      <c r="C171" s="66"/>
      <c r="D171" s="432">
        <v>8</v>
      </c>
      <c r="E171" s="58">
        <v>4056</v>
      </c>
    </row>
    <row r="172" spans="2:5" ht="18" thickBot="1">
      <c r="B172" s="70" t="s">
        <v>115</v>
      </c>
      <c r="C172" s="70"/>
      <c r="D172" s="433">
        <v>0</v>
      </c>
      <c r="E172" s="61">
        <v>0</v>
      </c>
    </row>
    <row r="173" spans="2:5" ht="17.25">
      <c r="B173" s="66" t="s">
        <v>80</v>
      </c>
      <c r="C173" s="66"/>
      <c r="D173" s="432">
        <v>8</v>
      </c>
      <c r="E173" s="58">
        <v>4056</v>
      </c>
    </row>
    <row r="174" spans="2:5" ht="17.25">
      <c r="B174" s="66"/>
      <c r="C174" s="66"/>
      <c r="D174" s="48"/>
      <c r="E174" s="49"/>
    </row>
    <row r="175" spans="2:5" ht="17.25">
      <c r="B175" s="82" t="s">
        <v>580</v>
      </c>
      <c r="C175" s="82"/>
      <c r="D175" s="48"/>
      <c r="E175" s="49"/>
    </row>
    <row r="176" spans="2:5" ht="17.25">
      <c r="B176" s="83">
        <v>152</v>
      </c>
      <c r="C176" s="84"/>
      <c r="D176" s="436" t="s">
        <v>109</v>
      </c>
      <c r="E176" s="76">
        <v>62079506</v>
      </c>
    </row>
    <row r="177" spans="2:5" ht="17.25">
      <c r="B177" s="66" t="s">
        <v>124</v>
      </c>
      <c r="C177" s="66"/>
      <c r="D177" s="432">
        <v>8</v>
      </c>
      <c r="E177" s="58">
        <v>496636</v>
      </c>
    </row>
    <row r="178" spans="2:5" ht="18" thickBot="1">
      <c r="B178" s="70" t="s">
        <v>115</v>
      </c>
      <c r="C178" s="70"/>
      <c r="D178" s="433">
        <v>0</v>
      </c>
      <c r="E178" s="61">
        <v>0</v>
      </c>
    </row>
    <row r="179" spans="2:5" ht="17.25">
      <c r="B179" s="66" t="s">
        <v>80</v>
      </c>
      <c r="C179" s="66"/>
      <c r="D179" s="432">
        <v>8</v>
      </c>
      <c r="E179" s="58">
        <v>496636</v>
      </c>
    </row>
    <row r="180" spans="2:5" ht="17.25">
      <c r="B180" s="66"/>
      <c r="C180" s="66"/>
      <c r="D180" s="48"/>
      <c r="E180" s="49"/>
    </row>
    <row r="181" spans="2:5" ht="17.25">
      <c r="B181" s="82" t="s">
        <v>580</v>
      </c>
      <c r="C181" s="82"/>
      <c r="D181" s="48"/>
      <c r="E181" s="49"/>
    </row>
    <row r="182" spans="2:5" ht="17.25">
      <c r="B182" s="83">
        <v>154</v>
      </c>
      <c r="C182" s="84"/>
      <c r="D182" s="436" t="s">
        <v>109</v>
      </c>
      <c r="E182" s="76">
        <v>1600844</v>
      </c>
    </row>
    <row r="183" spans="2:5" ht="17.25">
      <c r="B183" s="66" t="s">
        <v>124</v>
      </c>
      <c r="C183" s="66"/>
      <c r="D183" s="432">
        <v>8</v>
      </c>
      <c r="E183" s="58">
        <v>12807</v>
      </c>
    </row>
    <row r="184" spans="2:5" ht="18" thickBot="1">
      <c r="B184" s="70" t="s">
        <v>115</v>
      </c>
      <c r="C184" s="70"/>
      <c r="D184" s="433">
        <v>0</v>
      </c>
      <c r="E184" s="61">
        <v>0</v>
      </c>
    </row>
    <row r="185" spans="2:5" ht="17.25">
      <c r="B185" s="66" t="s">
        <v>80</v>
      </c>
      <c r="C185" s="66"/>
      <c r="D185" s="432">
        <v>8</v>
      </c>
      <c r="E185" s="58">
        <v>12807</v>
      </c>
    </row>
    <row r="186" spans="2:5" ht="17.25">
      <c r="B186" s="66"/>
      <c r="C186" s="66"/>
      <c r="D186" s="48"/>
      <c r="E186" s="49"/>
    </row>
    <row r="187" spans="2:5" ht="17.25">
      <c r="B187" s="82" t="s">
        <v>581</v>
      </c>
      <c r="C187" s="82"/>
      <c r="D187" s="48"/>
      <c r="E187" s="49"/>
    </row>
    <row r="188" spans="2:5" ht="17.25">
      <c r="B188" s="83">
        <v>153</v>
      </c>
      <c r="C188" s="84"/>
      <c r="D188" s="436" t="s">
        <v>109</v>
      </c>
      <c r="E188" s="76">
        <v>81903046</v>
      </c>
    </row>
    <row r="189" spans="2:5" ht="17.25">
      <c r="B189" s="66" t="s">
        <v>124</v>
      </c>
      <c r="C189" s="66"/>
      <c r="D189" s="432">
        <v>8</v>
      </c>
      <c r="E189" s="58">
        <v>655224</v>
      </c>
    </row>
    <row r="190" spans="2:5" ht="18" thickBot="1">
      <c r="B190" s="70" t="s">
        <v>115</v>
      </c>
      <c r="C190" s="70"/>
      <c r="D190" s="433">
        <v>0</v>
      </c>
      <c r="E190" s="61">
        <v>0</v>
      </c>
    </row>
    <row r="191" spans="2:5" ht="17.25">
      <c r="B191" s="66" t="s">
        <v>80</v>
      </c>
      <c r="C191" s="66"/>
      <c r="D191" s="432">
        <v>8</v>
      </c>
      <c r="E191" s="58">
        <v>655224</v>
      </c>
    </row>
    <row r="192" spans="2:5" ht="17.25">
      <c r="B192" s="66"/>
      <c r="C192" s="66"/>
      <c r="D192" s="48"/>
      <c r="E192" s="49"/>
    </row>
    <row r="193" spans="2:5" ht="17.25">
      <c r="B193" s="82" t="s">
        <v>582</v>
      </c>
      <c r="C193" s="82"/>
      <c r="D193" s="48"/>
      <c r="E193" s="49"/>
    </row>
    <row r="194" spans="2:5" ht="17.25">
      <c r="B194" s="83">
        <v>250</v>
      </c>
      <c r="C194" s="84"/>
      <c r="D194" s="436" t="s">
        <v>109</v>
      </c>
      <c r="E194" s="76">
        <v>1147104</v>
      </c>
    </row>
    <row r="195" spans="2:5" ht="17.25">
      <c r="B195" s="66" t="s">
        <v>124</v>
      </c>
      <c r="C195" s="66"/>
      <c r="D195" s="432">
        <v>8</v>
      </c>
      <c r="E195" s="58">
        <v>9177</v>
      </c>
    </row>
    <row r="196" spans="2:5" ht="18" thickBot="1">
      <c r="B196" s="70" t="s">
        <v>115</v>
      </c>
      <c r="C196" s="70"/>
      <c r="D196" s="433">
        <v>0</v>
      </c>
      <c r="E196" s="61">
        <v>0</v>
      </c>
    </row>
    <row r="197" spans="2:5" ht="17.25">
      <c r="B197" s="66" t="s">
        <v>80</v>
      </c>
      <c r="C197" s="66"/>
      <c r="D197" s="432">
        <v>8</v>
      </c>
      <c r="E197" s="58">
        <v>9177</v>
      </c>
    </row>
    <row r="198" spans="2:5" ht="17.25">
      <c r="B198" s="66"/>
      <c r="C198" s="66"/>
      <c r="D198" s="52"/>
      <c r="E198" s="66"/>
    </row>
    <row r="199" spans="2:5" ht="17.25">
      <c r="B199" s="82" t="s">
        <v>583</v>
      </c>
      <c r="C199" s="82"/>
      <c r="D199" s="48"/>
      <c r="E199" s="49"/>
    </row>
    <row r="200" spans="2:5" ht="17.25">
      <c r="B200" s="83">
        <v>251</v>
      </c>
      <c r="C200" s="84"/>
      <c r="D200" s="436" t="s">
        <v>109</v>
      </c>
      <c r="E200" s="76">
        <v>3821663</v>
      </c>
    </row>
    <row r="201" spans="2:5" ht="17.25">
      <c r="B201" s="66" t="s">
        <v>124</v>
      </c>
      <c r="C201" s="66"/>
      <c r="D201" s="432">
        <v>8</v>
      </c>
      <c r="E201" s="58">
        <v>30573</v>
      </c>
    </row>
    <row r="202" spans="2:5" ht="18" thickBot="1">
      <c r="B202" s="70" t="s">
        <v>115</v>
      </c>
      <c r="C202" s="70"/>
      <c r="D202" s="433">
        <v>0</v>
      </c>
      <c r="E202" s="61">
        <v>0</v>
      </c>
    </row>
    <row r="203" spans="2:5" ht="17.25">
      <c r="B203" s="66" t="s">
        <v>80</v>
      </c>
      <c r="C203" s="66"/>
      <c r="D203" s="432">
        <v>8</v>
      </c>
      <c r="E203" s="58">
        <v>30573</v>
      </c>
    </row>
    <row r="204" spans="2:5" ht="17.25">
      <c r="B204" s="66"/>
      <c r="C204" s="66"/>
      <c r="D204" s="52"/>
      <c r="E204" s="66"/>
    </row>
    <row r="205" spans="2:5" ht="17.25">
      <c r="B205" s="82" t="s">
        <v>584</v>
      </c>
      <c r="C205" s="82"/>
      <c r="D205" s="48"/>
      <c r="E205" s="49"/>
    </row>
    <row r="206" spans="2:5" ht="17.25">
      <c r="B206" s="83">
        <v>252</v>
      </c>
      <c r="C206" s="84"/>
      <c r="D206" s="436" t="s">
        <v>109</v>
      </c>
      <c r="E206" s="76">
        <v>4161037</v>
      </c>
    </row>
    <row r="207" spans="2:5" ht="17.25">
      <c r="B207" s="66" t="s">
        <v>124</v>
      </c>
      <c r="C207" s="66"/>
      <c r="D207" s="432">
        <v>8</v>
      </c>
      <c r="E207" s="58">
        <v>33288</v>
      </c>
    </row>
    <row r="208" spans="2:5" ht="18" thickBot="1">
      <c r="B208" s="70" t="s">
        <v>115</v>
      </c>
      <c r="C208" s="70"/>
      <c r="D208" s="433">
        <v>0</v>
      </c>
      <c r="E208" s="61">
        <v>0</v>
      </c>
    </row>
    <row r="209" spans="2:6" ht="17.25">
      <c r="B209" s="66" t="s">
        <v>80</v>
      </c>
      <c r="C209" s="66"/>
      <c r="D209" s="432">
        <v>8</v>
      </c>
      <c r="E209" s="58">
        <v>33288</v>
      </c>
    </row>
    <row r="210" spans="2:6" ht="17.25">
      <c r="B210" s="47"/>
      <c r="C210" s="47"/>
      <c r="D210" s="48"/>
      <c r="E210" s="49"/>
    </row>
    <row r="211" spans="2:6" ht="17.25">
      <c r="B211" s="82" t="s">
        <v>585</v>
      </c>
      <c r="C211" s="82"/>
      <c r="D211" s="48"/>
      <c r="E211" s="49"/>
    </row>
    <row r="212" spans="2:6" ht="17.25">
      <c r="B212" s="83">
        <v>253</v>
      </c>
      <c r="C212" s="84"/>
      <c r="D212" s="436" t="s">
        <v>109</v>
      </c>
      <c r="E212" s="76">
        <v>1608703</v>
      </c>
    </row>
    <row r="213" spans="2:6" ht="17.25">
      <c r="B213" s="66" t="s">
        <v>124</v>
      </c>
      <c r="C213" s="66"/>
      <c r="D213" s="432">
        <v>8</v>
      </c>
      <c r="E213" s="58">
        <v>12870</v>
      </c>
    </row>
    <row r="214" spans="2:6" ht="18" thickBot="1">
      <c r="B214" s="70" t="s">
        <v>115</v>
      </c>
      <c r="C214" s="70"/>
      <c r="D214" s="433">
        <v>0</v>
      </c>
      <c r="E214" s="61">
        <v>0</v>
      </c>
    </row>
    <row r="215" spans="2:6" ht="17.25">
      <c r="B215" s="66" t="s">
        <v>80</v>
      </c>
      <c r="C215" s="66"/>
      <c r="D215" s="432">
        <v>8</v>
      </c>
      <c r="E215" s="58">
        <v>12870</v>
      </c>
    </row>
    <row r="216" spans="2:6" ht="17.25">
      <c r="B216" s="66"/>
      <c r="C216" s="66"/>
      <c r="D216" s="52"/>
      <c r="E216" s="418"/>
    </row>
    <row r="217" spans="2:6" ht="17.25">
      <c r="B217" s="82" t="s">
        <v>586</v>
      </c>
      <c r="C217" s="82"/>
      <c r="D217" s="48"/>
      <c r="E217" s="49"/>
    </row>
    <row r="218" spans="2:6" ht="17.25">
      <c r="B218" s="83">
        <v>254</v>
      </c>
      <c r="C218" s="84"/>
      <c r="D218" s="436" t="s">
        <v>109</v>
      </c>
      <c r="E218" s="76">
        <v>828032</v>
      </c>
    </row>
    <row r="219" spans="2:6" ht="17.25">
      <c r="B219" s="66" t="s">
        <v>124</v>
      </c>
      <c r="C219" s="66"/>
      <c r="D219" s="432">
        <v>8</v>
      </c>
      <c r="E219" s="58">
        <v>6624</v>
      </c>
    </row>
    <row r="220" spans="2:6" ht="18" thickBot="1">
      <c r="B220" s="70" t="s">
        <v>115</v>
      </c>
      <c r="C220" s="70"/>
      <c r="D220" s="433">
        <v>0</v>
      </c>
      <c r="E220" s="61">
        <v>0</v>
      </c>
      <c r="F220" s="66"/>
    </row>
    <row r="221" spans="2:6" ht="17.25">
      <c r="B221" s="66" t="s">
        <v>80</v>
      </c>
      <c r="C221" s="66"/>
      <c r="D221" s="432">
        <v>8</v>
      </c>
      <c r="E221" s="58">
        <v>6624</v>
      </c>
    </row>
    <row r="222" spans="2:6" ht="17.25">
      <c r="B222" s="66"/>
      <c r="C222" s="66"/>
      <c r="D222" s="432"/>
      <c r="E222" s="58"/>
    </row>
    <row r="223" spans="2:6" ht="17.25">
      <c r="B223" s="82" t="s">
        <v>910</v>
      </c>
      <c r="C223" s="82"/>
      <c r="D223" s="48"/>
      <c r="E223" s="49"/>
    </row>
    <row r="224" spans="2:6" ht="17.25">
      <c r="B224" s="83">
        <v>255</v>
      </c>
      <c r="C224" s="84"/>
      <c r="D224" s="436" t="s">
        <v>109</v>
      </c>
      <c r="E224" s="76">
        <v>17944225</v>
      </c>
    </row>
    <row r="225" spans="2:5" ht="17.25">
      <c r="B225" s="66" t="s">
        <v>124</v>
      </c>
      <c r="C225" s="66"/>
      <c r="D225" s="432">
        <v>8</v>
      </c>
      <c r="E225" s="58">
        <v>143554</v>
      </c>
    </row>
    <row r="226" spans="2:5" ht="18" thickBot="1">
      <c r="B226" s="70" t="s">
        <v>115</v>
      </c>
      <c r="C226" s="70"/>
      <c r="D226" s="433">
        <v>0</v>
      </c>
      <c r="E226" s="61">
        <v>0</v>
      </c>
    </row>
    <row r="227" spans="2:5" ht="17.25">
      <c r="B227" s="66" t="s">
        <v>80</v>
      </c>
      <c r="C227" s="66"/>
      <c r="D227" s="432">
        <v>8</v>
      </c>
      <c r="E227" s="58">
        <v>143554</v>
      </c>
    </row>
    <row r="228" spans="2:5" ht="17.25">
      <c r="B228" s="66"/>
      <c r="C228" s="66"/>
      <c r="D228" s="432"/>
      <c r="E228" s="58"/>
    </row>
    <row r="229" spans="2:5" ht="17.25">
      <c r="B229" s="67" t="s">
        <v>203</v>
      </c>
      <c r="C229" s="68"/>
      <c r="D229" s="440"/>
      <c r="E229" s="76">
        <v>177902556</v>
      </c>
    </row>
    <row r="230" spans="2:5" ht="17.25">
      <c r="B230" s="66" t="s">
        <v>124</v>
      </c>
      <c r="C230" s="66"/>
      <c r="D230" s="52"/>
      <c r="E230" s="58">
        <v>1423220</v>
      </c>
    </row>
    <row r="231" spans="2:5" ht="18" thickBot="1">
      <c r="B231" s="70" t="s">
        <v>115</v>
      </c>
      <c r="C231" s="70"/>
      <c r="D231" s="441"/>
      <c r="E231" s="60">
        <v>0</v>
      </c>
    </row>
    <row r="232" spans="2:5" ht="18" thickBot="1">
      <c r="B232" s="79" t="s">
        <v>203</v>
      </c>
      <c r="C232" s="80"/>
      <c r="D232" s="437"/>
      <c r="E232" s="85">
        <v>1423220</v>
      </c>
    </row>
    <row r="233" spans="2:5" ht="17.25">
      <c r="B233" s="81"/>
      <c r="C233" s="81"/>
      <c r="D233" s="438"/>
      <c r="E233" s="51"/>
    </row>
    <row r="234" spans="2:5" ht="17.25">
      <c r="B234" s="81"/>
      <c r="C234" s="81"/>
      <c r="D234" s="438"/>
      <c r="E234" s="51"/>
    </row>
    <row r="235" spans="2:5" ht="17.25">
      <c r="B235" s="81"/>
      <c r="C235" s="81"/>
      <c r="D235" s="438"/>
      <c r="E235" s="51"/>
    </row>
    <row r="236" spans="2:5" ht="17.25">
      <c r="B236" s="73" t="s">
        <v>125</v>
      </c>
      <c r="C236" s="73"/>
      <c r="D236" s="52"/>
      <c r="E236" s="418"/>
    </row>
    <row r="237" spans="2:5" ht="17.25">
      <c r="B237" s="54" t="s">
        <v>126</v>
      </c>
      <c r="C237" s="69" t="s">
        <v>127</v>
      </c>
      <c r="D237" s="69" t="s">
        <v>81</v>
      </c>
      <c r="E237" s="419" t="s">
        <v>82</v>
      </c>
    </row>
    <row r="238" spans="2:5" ht="17.25">
      <c r="B238" s="51" t="s">
        <v>403</v>
      </c>
      <c r="C238" s="58">
        <v>228124934</v>
      </c>
      <c r="D238" s="432">
        <v>0.46200000000000002</v>
      </c>
      <c r="E238" s="58">
        <v>105394</v>
      </c>
    </row>
    <row r="239" spans="2:5" ht="17.25">
      <c r="B239" s="51" t="s">
        <v>404</v>
      </c>
      <c r="C239" s="58">
        <v>5752228</v>
      </c>
      <c r="D239" s="432">
        <v>3</v>
      </c>
      <c r="E239" s="58">
        <v>17257</v>
      </c>
    </row>
    <row r="240" spans="2:5" ht="17.25">
      <c r="B240" s="51" t="s">
        <v>405</v>
      </c>
      <c r="C240" s="58">
        <v>222372706</v>
      </c>
      <c r="D240" s="432">
        <v>0.5</v>
      </c>
      <c r="E240" s="58">
        <v>111186</v>
      </c>
    </row>
    <row r="241" spans="2:5" ht="17.25">
      <c r="B241" s="51" t="s">
        <v>406</v>
      </c>
      <c r="C241" s="58">
        <v>9284162</v>
      </c>
      <c r="D241" s="432">
        <v>1</v>
      </c>
      <c r="E241" s="58">
        <v>9284</v>
      </c>
    </row>
    <row r="242" spans="2:5" ht="17.25">
      <c r="B242" s="51" t="s">
        <v>407</v>
      </c>
      <c r="C242" s="58">
        <v>229474560</v>
      </c>
      <c r="D242" s="432">
        <v>1.5</v>
      </c>
      <c r="E242" s="58">
        <v>344212</v>
      </c>
    </row>
    <row r="243" spans="2:5" ht="17.25">
      <c r="B243" s="51" t="s">
        <v>408</v>
      </c>
      <c r="C243" s="58">
        <v>227966390</v>
      </c>
      <c r="D243" s="432">
        <v>1</v>
      </c>
      <c r="E243" s="58">
        <v>227966</v>
      </c>
    </row>
    <row r="244" spans="2:5" ht="17.25">
      <c r="B244" s="51" t="s">
        <v>409</v>
      </c>
      <c r="C244" s="58">
        <v>229474560</v>
      </c>
      <c r="D244" s="432">
        <v>2</v>
      </c>
      <c r="E244" s="58">
        <v>458949</v>
      </c>
    </row>
    <row r="245" spans="2:5" ht="17.25">
      <c r="B245" s="51" t="s">
        <v>410</v>
      </c>
      <c r="C245" s="58">
        <v>1600844</v>
      </c>
      <c r="D245" s="432">
        <v>0</v>
      </c>
      <c r="E245" s="58">
        <v>0</v>
      </c>
    </row>
    <row r="246" spans="2:5" ht="17.25">
      <c r="B246" s="51" t="s">
        <v>411</v>
      </c>
      <c r="C246" s="58">
        <v>38967868</v>
      </c>
      <c r="D246" s="432">
        <v>3</v>
      </c>
      <c r="E246" s="58">
        <v>116904</v>
      </c>
    </row>
    <row r="247" spans="2:5" ht="17.25">
      <c r="B247" s="51" t="s">
        <v>412</v>
      </c>
      <c r="C247" s="58">
        <v>21124912</v>
      </c>
      <c r="D247" s="432">
        <v>4</v>
      </c>
      <c r="E247" s="58">
        <v>84500</v>
      </c>
    </row>
    <row r="248" spans="2:5" ht="17.25">
      <c r="B248" s="51" t="s">
        <v>413</v>
      </c>
      <c r="C248" s="58">
        <v>66336300</v>
      </c>
      <c r="D248" s="432">
        <v>1</v>
      </c>
      <c r="E248" s="58">
        <v>66336</v>
      </c>
    </row>
    <row r="249" spans="2:5" ht="17.25">
      <c r="B249" s="51" t="s">
        <v>414</v>
      </c>
      <c r="C249" s="58">
        <v>270034217</v>
      </c>
      <c r="D249" s="432">
        <v>1</v>
      </c>
      <c r="E249" s="58">
        <v>270034</v>
      </c>
    </row>
    <row r="250" spans="2:5" ht="17.25">
      <c r="B250" s="51" t="s">
        <v>415</v>
      </c>
      <c r="C250" s="58">
        <v>60347865</v>
      </c>
      <c r="D250" s="432">
        <v>0</v>
      </c>
      <c r="E250" s="58">
        <v>0</v>
      </c>
    </row>
    <row r="251" spans="2:5" ht="17.25">
      <c r="B251" s="51">
        <v>0</v>
      </c>
      <c r="C251" s="58">
        <v>0</v>
      </c>
      <c r="D251" s="432">
        <v>0</v>
      </c>
      <c r="E251" s="58">
        <v>0</v>
      </c>
    </row>
    <row r="252" spans="2:5" ht="17.25">
      <c r="B252" s="51" t="s">
        <v>416</v>
      </c>
      <c r="C252" s="58">
        <v>564336907</v>
      </c>
      <c r="D252" s="432">
        <v>1</v>
      </c>
      <c r="E252" s="58">
        <v>564337</v>
      </c>
    </row>
    <row r="253" spans="2:5" ht="17.25">
      <c r="B253" s="51">
        <v>0</v>
      </c>
      <c r="C253" s="58">
        <v>0</v>
      </c>
      <c r="D253" s="432">
        <v>0</v>
      </c>
      <c r="E253" s="58">
        <v>0</v>
      </c>
    </row>
    <row r="254" spans="2:5" ht="17.25">
      <c r="B254" s="51">
        <v>0</v>
      </c>
      <c r="C254" s="58">
        <v>0</v>
      </c>
      <c r="D254" s="432">
        <v>0</v>
      </c>
      <c r="E254" s="58">
        <v>0</v>
      </c>
    </row>
    <row r="255" spans="2:5" ht="17.25">
      <c r="B255" s="51">
        <v>0</v>
      </c>
      <c r="C255" s="58">
        <v>0</v>
      </c>
      <c r="D255" s="432">
        <v>0</v>
      </c>
      <c r="E255" s="58">
        <v>0</v>
      </c>
    </row>
    <row r="256" spans="2:5" ht="17.25">
      <c r="B256" s="51">
        <v>0</v>
      </c>
      <c r="C256" s="58">
        <v>0</v>
      </c>
      <c r="D256" s="432">
        <v>0</v>
      </c>
      <c r="E256" s="58">
        <v>0</v>
      </c>
    </row>
    <row r="257" spans="2:6" ht="17.25">
      <c r="B257" s="51">
        <v>0</v>
      </c>
      <c r="C257" s="58">
        <v>0</v>
      </c>
      <c r="D257" s="432">
        <v>0</v>
      </c>
      <c r="E257" s="58">
        <v>0</v>
      </c>
    </row>
    <row r="258" spans="2:6" ht="17.25">
      <c r="B258" s="51">
        <v>0</v>
      </c>
      <c r="C258" s="58">
        <v>0</v>
      </c>
      <c r="D258" s="432">
        <v>0</v>
      </c>
      <c r="E258" s="58">
        <v>0</v>
      </c>
      <c r="F258" s="58"/>
    </row>
    <row r="259" spans="2:6" ht="17.25">
      <c r="B259" s="51">
        <v>0</v>
      </c>
      <c r="C259" s="58">
        <v>0</v>
      </c>
      <c r="D259" s="432">
        <v>0</v>
      </c>
      <c r="E259" s="58">
        <v>0</v>
      </c>
    </row>
    <row r="260" spans="2:6" ht="17.25">
      <c r="B260" s="51">
        <v>0</v>
      </c>
      <c r="C260" s="58">
        <v>0</v>
      </c>
      <c r="D260" s="432">
        <v>0</v>
      </c>
      <c r="E260" s="58">
        <v>0</v>
      </c>
    </row>
    <row r="261" spans="2:6" ht="17.25">
      <c r="B261" s="51">
        <v>0</v>
      </c>
      <c r="C261" s="58">
        <v>0</v>
      </c>
      <c r="D261" s="432">
        <v>0</v>
      </c>
      <c r="E261" s="58">
        <v>0</v>
      </c>
    </row>
    <row r="262" spans="2:6" ht="17.25">
      <c r="B262" s="51">
        <v>0</v>
      </c>
      <c r="C262" s="58">
        <v>0</v>
      </c>
      <c r="D262" s="432">
        <v>0</v>
      </c>
      <c r="E262" s="58">
        <v>0</v>
      </c>
    </row>
    <row r="263" spans="2:6" ht="17.25">
      <c r="B263" s="51">
        <v>0</v>
      </c>
      <c r="C263" s="58">
        <v>0</v>
      </c>
      <c r="D263" s="432">
        <v>0</v>
      </c>
      <c r="E263" s="58">
        <v>0</v>
      </c>
    </row>
    <row r="264" spans="2:6" ht="17.25">
      <c r="B264" s="51">
        <v>0</v>
      </c>
      <c r="C264" s="58">
        <v>0</v>
      </c>
      <c r="D264" s="432">
        <v>0</v>
      </c>
      <c r="E264" s="58">
        <v>0</v>
      </c>
    </row>
    <row r="265" spans="2:6" ht="17.25">
      <c r="B265" s="51">
        <v>0</v>
      </c>
      <c r="C265" s="58">
        <v>0</v>
      </c>
      <c r="D265" s="432">
        <v>0</v>
      </c>
      <c r="E265" s="58">
        <v>0</v>
      </c>
    </row>
    <row r="266" spans="2:6" ht="17.25">
      <c r="B266" s="51">
        <v>0</v>
      </c>
      <c r="C266" s="58">
        <v>0</v>
      </c>
      <c r="D266" s="432">
        <v>0</v>
      </c>
      <c r="E266" s="58">
        <v>0</v>
      </c>
    </row>
    <row r="267" spans="2:6" ht="17.25">
      <c r="B267" s="51">
        <v>0</v>
      </c>
      <c r="C267" s="58">
        <v>0</v>
      </c>
      <c r="D267" s="432">
        <v>0</v>
      </c>
      <c r="E267" s="58">
        <v>0</v>
      </c>
    </row>
    <row r="268" spans="2:6" ht="17.25">
      <c r="B268" s="51">
        <v>0</v>
      </c>
      <c r="C268" s="58">
        <v>0</v>
      </c>
      <c r="D268" s="432">
        <v>0</v>
      </c>
      <c r="E268" s="58">
        <v>0</v>
      </c>
    </row>
    <row r="269" spans="2:6" ht="18" thickBot="1">
      <c r="B269" s="71">
        <v>0</v>
      </c>
      <c r="C269" s="58">
        <v>0</v>
      </c>
      <c r="D269" s="432">
        <v>0</v>
      </c>
      <c r="E269" s="58">
        <v>0</v>
      </c>
    </row>
    <row r="270" spans="2:6" ht="18" thickBot="1">
      <c r="B270" s="79" t="s">
        <v>79</v>
      </c>
      <c r="C270" s="80"/>
      <c r="D270" s="437"/>
      <c r="E270" s="65">
        <v>2376359</v>
      </c>
    </row>
    <row r="271" spans="2:6" ht="17.25">
      <c r="B271" s="81"/>
      <c r="C271" s="81"/>
      <c r="D271" s="438"/>
      <c r="E271" s="58"/>
    </row>
    <row r="272" spans="2:6" ht="17.25">
      <c r="B272" s="81"/>
      <c r="C272" s="81"/>
      <c r="D272" s="438"/>
      <c r="E272" s="58"/>
    </row>
    <row r="273" spans="2:5" ht="17.25">
      <c r="B273" s="81"/>
      <c r="C273" s="81"/>
      <c r="D273" s="438"/>
      <c r="E273" s="81"/>
    </row>
    <row r="274" spans="2:5" ht="17.25">
      <c r="B274" s="53" t="s">
        <v>128</v>
      </c>
      <c r="C274" s="53"/>
      <c r="D274" s="442"/>
      <c r="E274" s="54"/>
    </row>
    <row r="275" spans="2:5" ht="17.25">
      <c r="B275" s="66" t="s">
        <v>129</v>
      </c>
      <c r="C275" s="66"/>
      <c r="D275" s="52"/>
      <c r="E275" s="58">
        <v>6772043</v>
      </c>
    </row>
    <row r="276" spans="2:5" ht="17.25">
      <c r="B276" s="66" t="s">
        <v>130</v>
      </c>
      <c r="C276" s="66"/>
      <c r="D276" s="52"/>
      <c r="E276" s="58">
        <v>6772043</v>
      </c>
    </row>
    <row r="277" spans="2:5" ht="17.25">
      <c r="B277" s="66" t="s">
        <v>78</v>
      </c>
      <c r="C277" s="66"/>
      <c r="D277" s="52"/>
      <c r="E277" s="58">
        <v>3386021</v>
      </c>
    </row>
    <row r="278" spans="2:5" ht="17.25">
      <c r="B278" s="66" t="s">
        <v>131</v>
      </c>
      <c r="C278" s="66"/>
      <c r="D278" s="52"/>
      <c r="E278" s="58">
        <v>17664824</v>
      </c>
    </row>
    <row r="279" spans="2:5" ht="17.25">
      <c r="B279" s="66" t="s">
        <v>132</v>
      </c>
      <c r="C279" s="66"/>
      <c r="D279" s="52"/>
      <c r="E279" s="58">
        <v>0</v>
      </c>
    </row>
    <row r="280" spans="2:5" ht="17.25">
      <c r="B280" s="66" t="s">
        <v>133</v>
      </c>
      <c r="C280" s="66"/>
      <c r="D280" s="52"/>
      <c r="E280" s="58">
        <v>1423220</v>
      </c>
    </row>
    <row r="281" spans="2:5" ht="18" thickBot="1">
      <c r="B281" s="70" t="s">
        <v>134</v>
      </c>
      <c r="C281" s="70"/>
      <c r="D281" s="441"/>
      <c r="E281" s="61">
        <v>2376359</v>
      </c>
    </row>
    <row r="282" spans="2:5" ht="18" thickBot="1">
      <c r="B282" s="79" t="s">
        <v>135</v>
      </c>
      <c r="C282" s="80"/>
      <c r="D282" s="437"/>
      <c r="E282" s="65">
        <v>38394510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2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894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1110252314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13323028</v>
      </c>
    </row>
    <row r="9" spans="2:5" ht="18" thickBot="1">
      <c r="B9" s="62" t="s">
        <v>89</v>
      </c>
      <c r="C9" s="63"/>
      <c r="D9" s="64">
        <v>12</v>
      </c>
      <c r="E9" s="65">
        <v>13323028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0</v>
      </c>
      <c r="E14" s="58">
        <v>0</v>
      </c>
    </row>
    <row r="15" spans="2:5" ht="17.25">
      <c r="B15" s="66" t="s">
        <v>93</v>
      </c>
      <c r="C15" s="66"/>
      <c r="D15" s="57">
        <v>0</v>
      </c>
      <c r="E15" s="58">
        <v>0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12</v>
      </c>
      <c r="E25" s="58">
        <v>13323028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13323028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13323028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663</v>
      </c>
      <c r="C36" s="74"/>
      <c r="D36" s="319" t="s">
        <v>109</v>
      </c>
      <c r="E36" s="76">
        <v>819725216</v>
      </c>
    </row>
    <row r="37" spans="2:6" ht="17.25">
      <c r="B37" s="66" t="s">
        <v>110</v>
      </c>
      <c r="C37" s="66"/>
      <c r="D37" s="57">
        <v>25</v>
      </c>
      <c r="E37" s="58">
        <v>20493130</v>
      </c>
    </row>
    <row r="38" spans="2:6" ht="17.25">
      <c r="B38" s="66" t="s">
        <v>111</v>
      </c>
      <c r="C38" s="66"/>
      <c r="D38" s="57">
        <v>0.5</v>
      </c>
      <c r="E38" s="58">
        <v>409863</v>
      </c>
    </row>
    <row r="39" spans="2:6" ht="17.25">
      <c r="B39" s="66" t="s">
        <v>111</v>
      </c>
      <c r="C39" s="66"/>
      <c r="D39" s="57">
        <v>0.4</v>
      </c>
      <c r="E39" s="58">
        <v>327890</v>
      </c>
    </row>
    <row r="40" spans="2:6" ht="17.25">
      <c r="B40" s="66" t="s">
        <v>111</v>
      </c>
      <c r="C40" s="66"/>
      <c r="D40" s="57">
        <v>0.1</v>
      </c>
      <c r="E40" s="58">
        <v>81973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819725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27</v>
      </c>
      <c r="E45" s="58">
        <v>22132581</v>
      </c>
    </row>
    <row r="46" spans="2:6" ht="17.25">
      <c r="B46" s="66"/>
      <c r="C46" s="66"/>
      <c r="D46" s="316"/>
      <c r="E46" s="328"/>
    </row>
    <row r="47" spans="2:6" ht="17.25">
      <c r="B47" s="74" t="s">
        <v>664</v>
      </c>
      <c r="C47" s="74"/>
      <c r="D47" s="319" t="s">
        <v>109</v>
      </c>
      <c r="E47" s="76">
        <v>290527098</v>
      </c>
    </row>
    <row r="48" spans="2:6" ht="17.25">
      <c r="B48" s="66" t="s">
        <v>110</v>
      </c>
      <c r="C48" s="66"/>
      <c r="D48" s="57">
        <v>25</v>
      </c>
      <c r="E48" s="58">
        <v>7263177</v>
      </c>
    </row>
    <row r="49" spans="2:5" ht="17.25">
      <c r="B49" s="66" t="s">
        <v>111</v>
      </c>
      <c r="C49" s="66"/>
      <c r="D49" s="57">
        <v>0.5</v>
      </c>
      <c r="E49" s="58">
        <v>145264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290527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26.5</v>
      </c>
      <c r="E56" s="58">
        <v>7698968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1110252314</v>
      </c>
    </row>
    <row r="136" spans="2:5" ht="17.25">
      <c r="B136" s="66" t="s">
        <v>110</v>
      </c>
      <c r="C136" s="66"/>
      <c r="D136" s="57">
        <v>50</v>
      </c>
      <c r="E136" s="58">
        <v>27756307</v>
      </c>
    </row>
    <row r="137" spans="2:5" ht="17.25">
      <c r="B137" s="66" t="s">
        <v>111</v>
      </c>
      <c r="C137" s="66"/>
      <c r="D137" s="57">
        <v>1</v>
      </c>
      <c r="E137" s="58">
        <v>555127</v>
      </c>
    </row>
    <row r="138" spans="2:5" ht="17.25">
      <c r="B138" s="66" t="s">
        <v>111</v>
      </c>
      <c r="C138" s="66"/>
      <c r="D138" s="57">
        <v>0.4</v>
      </c>
      <c r="E138" s="58">
        <v>327890</v>
      </c>
    </row>
    <row r="139" spans="2:5" ht="17.25">
      <c r="B139" s="66" t="s">
        <v>111</v>
      </c>
      <c r="C139" s="66"/>
      <c r="D139" s="57">
        <v>0.1</v>
      </c>
      <c r="E139" s="58">
        <v>81973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2</v>
      </c>
      <c r="E142" s="58">
        <v>1110252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29831549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6661514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1110252314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665</v>
      </c>
      <c r="C163" s="82"/>
      <c r="D163" s="316"/>
      <c r="E163" s="328"/>
    </row>
    <row r="164" spans="2:5" ht="17.25">
      <c r="B164" s="83">
        <v>150</v>
      </c>
      <c r="C164" s="84"/>
      <c r="D164" s="319" t="s">
        <v>109</v>
      </c>
      <c r="E164" s="76">
        <v>55721755</v>
      </c>
    </row>
    <row r="165" spans="2:5" ht="17.25">
      <c r="B165" s="66" t="s">
        <v>124</v>
      </c>
      <c r="C165" s="66"/>
      <c r="D165" s="57">
        <v>8</v>
      </c>
      <c r="E165" s="58">
        <v>445774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445774</v>
      </c>
    </row>
    <row r="168" spans="2:5" ht="17.25">
      <c r="B168" s="66"/>
      <c r="C168" s="66"/>
      <c r="D168" s="316"/>
      <c r="E168" s="328"/>
    </row>
    <row r="169" spans="2:5" ht="17.25">
      <c r="B169" s="82" t="s">
        <v>666</v>
      </c>
      <c r="C169" s="82"/>
      <c r="D169" s="316"/>
      <c r="E169" s="328"/>
    </row>
    <row r="170" spans="2:5" ht="17.25">
      <c r="B170" s="83">
        <v>250</v>
      </c>
      <c r="C170" s="84"/>
      <c r="D170" s="319" t="s">
        <v>109</v>
      </c>
      <c r="E170" s="76">
        <v>17334682</v>
      </c>
    </row>
    <row r="171" spans="2:5" ht="17.25">
      <c r="B171" s="66" t="s">
        <v>124</v>
      </c>
      <c r="C171" s="66"/>
      <c r="D171" s="57">
        <v>8</v>
      </c>
      <c r="E171" s="58">
        <v>138677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138677</v>
      </c>
    </row>
    <row r="174" spans="2:5" ht="17.25">
      <c r="B174" s="66"/>
      <c r="C174" s="66"/>
      <c r="D174" s="316"/>
      <c r="E174" s="328"/>
    </row>
    <row r="175" spans="2:5" ht="17.25">
      <c r="B175" s="82" t="s">
        <v>667</v>
      </c>
      <c r="C175" s="82"/>
      <c r="D175" s="316"/>
      <c r="E175" s="328"/>
    </row>
    <row r="176" spans="2:5" ht="17.25">
      <c r="B176" s="83">
        <v>202</v>
      </c>
      <c r="C176" s="84"/>
      <c r="D176" s="319" t="s">
        <v>109</v>
      </c>
      <c r="E176" s="76">
        <v>3066986</v>
      </c>
    </row>
    <row r="177" spans="2:5" ht="17.25">
      <c r="B177" s="66" t="s">
        <v>124</v>
      </c>
      <c r="C177" s="66"/>
      <c r="D177" s="57">
        <v>8</v>
      </c>
      <c r="E177" s="58">
        <v>24536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8</v>
      </c>
      <c r="E179" s="58">
        <v>24536</v>
      </c>
    </row>
    <row r="180" spans="2:5" ht="17.25">
      <c r="B180" s="66"/>
      <c r="C180" s="66"/>
      <c r="D180" s="316"/>
      <c r="E180" s="328"/>
    </row>
    <row r="181" spans="2:5" ht="17.25">
      <c r="B181" s="82" t="s">
        <v>668</v>
      </c>
      <c r="C181" s="82"/>
      <c r="D181" s="316"/>
      <c r="E181" s="328"/>
    </row>
    <row r="182" spans="2:5" ht="17.25">
      <c r="B182" s="83">
        <v>151</v>
      </c>
      <c r="C182" s="84"/>
      <c r="D182" s="319" t="s">
        <v>109</v>
      </c>
      <c r="E182" s="76">
        <v>215296</v>
      </c>
    </row>
    <row r="183" spans="2:5" ht="17.25">
      <c r="B183" s="66" t="s">
        <v>124</v>
      </c>
      <c r="C183" s="66"/>
      <c r="D183" s="57">
        <v>0</v>
      </c>
      <c r="E183" s="58">
        <v>0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0</v>
      </c>
      <c r="E185" s="58">
        <v>0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76338719</v>
      </c>
    </row>
    <row r="224" spans="2:6" ht="17.25">
      <c r="B224" s="66" t="s">
        <v>124</v>
      </c>
      <c r="C224" s="66"/>
      <c r="D224" s="320"/>
      <c r="E224" s="58">
        <v>608987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608987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669</v>
      </c>
      <c r="C232" s="58">
        <v>1110252314</v>
      </c>
      <c r="D232" s="57">
        <v>0.76600000000000001</v>
      </c>
      <c r="E232" s="58">
        <v>850453</v>
      </c>
    </row>
    <row r="233" spans="2:5" ht="17.25">
      <c r="B233" s="51" t="s">
        <v>670</v>
      </c>
      <c r="C233" s="58">
        <v>1110252314</v>
      </c>
      <c r="D233" s="57">
        <v>0.17199999999999999</v>
      </c>
      <c r="E233" s="58">
        <v>190963</v>
      </c>
    </row>
    <row r="234" spans="2:5" ht="17.25">
      <c r="B234" s="51" t="s">
        <v>671</v>
      </c>
      <c r="C234" s="58">
        <v>290527098</v>
      </c>
      <c r="D234" s="57">
        <v>3</v>
      </c>
      <c r="E234" s="58">
        <v>871581</v>
      </c>
    </row>
    <row r="235" spans="2:5" ht="17.25">
      <c r="B235" s="51" t="s">
        <v>672</v>
      </c>
      <c r="C235" s="58">
        <v>143354193</v>
      </c>
      <c r="D235" s="57">
        <v>2.7909999999999999</v>
      </c>
      <c r="E235" s="58">
        <v>400102</v>
      </c>
    </row>
    <row r="236" spans="2:5" ht="17.25">
      <c r="B236" s="51" t="s">
        <v>673</v>
      </c>
      <c r="C236" s="58">
        <v>143734067</v>
      </c>
      <c r="D236" s="57">
        <v>1.9490000000000001</v>
      </c>
      <c r="E236" s="58">
        <v>280138</v>
      </c>
    </row>
    <row r="237" spans="2:5" ht="17.25">
      <c r="B237" s="51">
        <v>0</v>
      </c>
      <c r="C237" s="58">
        <v>0</v>
      </c>
      <c r="D237" s="57">
        <v>0</v>
      </c>
      <c r="E237" s="58">
        <v>0</v>
      </c>
    </row>
    <row r="238" spans="2:5" ht="17.25">
      <c r="B238" s="51">
        <v>0</v>
      </c>
      <c r="C238" s="58">
        <v>0</v>
      </c>
      <c r="D238" s="57">
        <v>0</v>
      </c>
      <c r="E238" s="58">
        <v>0</v>
      </c>
    </row>
    <row r="239" spans="2:5" ht="17.25">
      <c r="B239" s="51">
        <v>0</v>
      </c>
      <c r="C239" s="58">
        <v>0</v>
      </c>
      <c r="D239" s="57">
        <v>0</v>
      </c>
      <c r="E239" s="58">
        <v>0</v>
      </c>
    </row>
    <row r="240" spans="2:5" ht="17.25">
      <c r="B240" s="51">
        <v>0</v>
      </c>
      <c r="C240" s="58">
        <v>0</v>
      </c>
      <c r="D240" s="57">
        <v>0</v>
      </c>
      <c r="E240" s="58">
        <v>0</v>
      </c>
    </row>
    <row r="241" spans="2:5" ht="17.25">
      <c r="B241" s="51">
        <v>0</v>
      </c>
      <c r="C241" s="58">
        <v>0</v>
      </c>
      <c r="D241" s="57">
        <v>0</v>
      </c>
      <c r="E241" s="58">
        <v>0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2593237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13323028</v>
      </c>
    </row>
    <row r="270" spans="2:6" ht="17.25">
      <c r="B270" s="66" t="s">
        <v>130</v>
      </c>
      <c r="C270" s="66"/>
      <c r="D270" s="320"/>
      <c r="E270" s="58">
        <v>13323028</v>
      </c>
    </row>
    <row r="271" spans="2:6" ht="17.25">
      <c r="B271" s="66" t="s">
        <v>78</v>
      </c>
      <c r="C271" s="66"/>
      <c r="D271" s="320"/>
      <c r="E271" s="58">
        <v>6661514</v>
      </c>
    </row>
    <row r="272" spans="2:6" ht="17.25">
      <c r="B272" s="66" t="s">
        <v>131</v>
      </c>
      <c r="C272" s="66"/>
      <c r="D272" s="320"/>
      <c r="E272" s="58">
        <v>29831549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608987</v>
      </c>
    </row>
    <row r="275" spans="2:5" ht="18" thickBot="1">
      <c r="B275" s="70" t="s">
        <v>134</v>
      </c>
      <c r="C275" s="70"/>
      <c r="D275" s="324"/>
      <c r="E275" s="61">
        <v>2593237</v>
      </c>
    </row>
    <row r="276" spans="2:5" ht="18" thickBot="1">
      <c r="B276" s="79" t="s">
        <v>135</v>
      </c>
      <c r="C276" s="80"/>
      <c r="D276" s="321"/>
      <c r="E276" s="65">
        <v>66341343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</sheetPr>
  <dimension ref="B1:F276"/>
  <sheetViews>
    <sheetView workbookViewId="0">
      <selection sqref="A1:E1048576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792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174782528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2097390</v>
      </c>
    </row>
    <row r="9" spans="2:5" ht="18" thickBot="1">
      <c r="B9" s="62" t="s">
        <v>89</v>
      </c>
      <c r="C9" s="63"/>
      <c r="D9" s="64">
        <v>12</v>
      </c>
      <c r="E9" s="65">
        <v>2097390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2.641</v>
      </c>
      <c r="E14" s="58">
        <v>461601</v>
      </c>
    </row>
    <row r="15" spans="2:5" ht="17.25">
      <c r="B15" s="66" t="s">
        <v>93</v>
      </c>
      <c r="C15" s="66"/>
      <c r="D15" s="57">
        <v>0.752</v>
      </c>
      <c r="E15" s="58">
        <v>131436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8.6069999999999993</v>
      </c>
      <c r="E25" s="58">
        <v>1504353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2097390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2097390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206</v>
      </c>
      <c r="C36" s="74"/>
      <c r="D36" s="319" t="s">
        <v>109</v>
      </c>
      <c r="E36" s="76">
        <v>174782528</v>
      </c>
    </row>
    <row r="37" spans="2:6" ht="17.25">
      <c r="B37" s="66" t="s">
        <v>110</v>
      </c>
      <c r="C37" s="66"/>
      <c r="D37" s="57">
        <v>25</v>
      </c>
      <c r="E37" s="58">
        <v>4369563</v>
      </c>
    </row>
    <row r="38" spans="2:6" ht="17.25">
      <c r="B38" s="66" t="s">
        <v>111</v>
      </c>
      <c r="C38" s="66"/>
      <c r="D38" s="57">
        <v>0.5</v>
      </c>
      <c r="E38" s="58">
        <v>87391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0</v>
      </c>
      <c r="E43" s="58">
        <v>0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25.5</v>
      </c>
      <c r="E45" s="58">
        <v>4456954</v>
      </c>
    </row>
    <row r="46" spans="2:6" ht="17.25">
      <c r="B46" s="66"/>
      <c r="C46" s="66"/>
      <c r="D46" s="316"/>
      <c r="E46" s="328"/>
    </row>
    <row r="47" spans="2:6" ht="17.25">
      <c r="B47" s="74" t="s">
        <v>206</v>
      </c>
      <c r="C47" s="74"/>
      <c r="D47" s="319" t="s">
        <v>109</v>
      </c>
      <c r="E47" s="76">
        <v>0</v>
      </c>
    </row>
    <row r="48" spans="2:6" ht="17.25">
      <c r="B48" s="66" t="s">
        <v>110</v>
      </c>
      <c r="C48" s="66"/>
      <c r="D48" s="57">
        <v>0</v>
      </c>
      <c r="E48" s="58">
        <v>0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0</v>
      </c>
      <c r="E54" s="58">
        <v>0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0</v>
      </c>
      <c r="E56" s="58">
        <v>0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174782528</v>
      </c>
    </row>
    <row r="136" spans="2:5" ht="17.25">
      <c r="B136" s="66" t="s">
        <v>110</v>
      </c>
      <c r="C136" s="66"/>
      <c r="D136" s="57">
        <v>25</v>
      </c>
      <c r="E136" s="58">
        <v>4369563</v>
      </c>
    </row>
    <row r="137" spans="2:5" ht="17.25">
      <c r="B137" s="66" t="s">
        <v>111</v>
      </c>
      <c r="C137" s="66"/>
      <c r="D137" s="57">
        <v>0.5</v>
      </c>
      <c r="E137" s="58">
        <v>87391</v>
      </c>
    </row>
    <row r="138" spans="2:5" ht="17.25">
      <c r="B138" s="66" t="s">
        <v>111</v>
      </c>
      <c r="C138" s="66"/>
      <c r="D138" s="57">
        <v>0</v>
      </c>
      <c r="E138" s="58">
        <v>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0</v>
      </c>
      <c r="E142" s="58">
        <v>0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4456954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1048695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793</v>
      </c>
      <c r="C163" s="82"/>
      <c r="D163" s="316"/>
      <c r="E163" s="328"/>
    </row>
    <row r="164" spans="2:5" ht="17.25">
      <c r="B164" s="83" t="s">
        <v>794</v>
      </c>
      <c r="C164" s="84"/>
      <c r="D164" s="319" t="s">
        <v>109</v>
      </c>
      <c r="E164" s="76">
        <v>5060953</v>
      </c>
    </row>
    <row r="165" spans="2:5" ht="17.25">
      <c r="B165" s="66" t="s">
        <v>124</v>
      </c>
      <c r="C165" s="66"/>
      <c r="D165" s="57">
        <v>8</v>
      </c>
      <c r="E165" s="58">
        <v>40488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40488</v>
      </c>
    </row>
    <row r="168" spans="2:5" ht="17.25">
      <c r="B168" s="66"/>
      <c r="C168" s="66"/>
      <c r="D168" s="316"/>
      <c r="E168" s="328"/>
    </row>
    <row r="169" spans="2:5" ht="17.25">
      <c r="B169" s="82" t="s">
        <v>603</v>
      </c>
      <c r="C169" s="82"/>
      <c r="D169" s="316"/>
      <c r="E169" s="328"/>
    </row>
    <row r="170" spans="2:5" ht="17.25">
      <c r="B170" s="83" t="s">
        <v>418</v>
      </c>
      <c r="C170" s="84"/>
      <c r="D170" s="319" t="s">
        <v>109</v>
      </c>
      <c r="E170" s="76">
        <v>4326200</v>
      </c>
    </row>
    <row r="171" spans="2:5" ht="17.25">
      <c r="B171" s="66" t="s">
        <v>124</v>
      </c>
      <c r="C171" s="66"/>
      <c r="D171" s="57">
        <v>8</v>
      </c>
      <c r="E171" s="58">
        <v>34610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34610</v>
      </c>
    </row>
    <row r="174" spans="2:5" ht="17.25">
      <c r="B174" s="66"/>
      <c r="C174" s="66"/>
      <c r="D174" s="316"/>
      <c r="E174" s="328"/>
    </row>
    <row r="175" spans="2:5" ht="17.25">
      <c r="B175" s="82" t="s">
        <v>604</v>
      </c>
      <c r="C175" s="82"/>
      <c r="D175" s="316"/>
      <c r="E175" s="328"/>
    </row>
    <row r="176" spans="2:5" ht="17.25">
      <c r="B176" s="83" t="s">
        <v>419</v>
      </c>
      <c r="C176" s="84"/>
      <c r="D176" s="319" t="s">
        <v>109</v>
      </c>
      <c r="E176" s="76">
        <v>6321371</v>
      </c>
    </row>
    <row r="177" spans="2:5" ht="17.25">
      <c r="B177" s="66" t="s">
        <v>124</v>
      </c>
      <c r="C177" s="66"/>
      <c r="D177" s="57">
        <v>8</v>
      </c>
      <c r="E177" s="58">
        <v>50571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8</v>
      </c>
      <c r="E179" s="58">
        <v>50571</v>
      </c>
    </row>
    <row r="180" spans="2:5" ht="17.25">
      <c r="B180" s="66"/>
      <c r="C180" s="66"/>
      <c r="D180" s="316"/>
      <c r="E180" s="328"/>
    </row>
    <row r="181" spans="2:5" ht="17.25">
      <c r="B181" s="82" t="s">
        <v>605</v>
      </c>
      <c r="C181" s="82"/>
      <c r="D181" s="316"/>
      <c r="E181" s="328"/>
    </row>
    <row r="182" spans="2:5" ht="17.25">
      <c r="B182" s="83" t="s">
        <v>420</v>
      </c>
      <c r="C182" s="84"/>
      <c r="D182" s="319" t="s">
        <v>109</v>
      </c>
      <c r="E182" s="76">
        <v>10661889</v>
      </c>
    </row>
    <row r="183" spans="2:5" ht="17.25">
      <c r="B183" s="66" t="s">
        <v>124</v>
      </c>
      <c r="C183" s="66"/>
      <c r="D183" s="57">
        <v>8</v>
      </c>
      <c r="E183" s="58">
        <v>85295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8</v>
      </c>
      <c r="E185" s="58">
        <v>85295</v>
      </c>
    </row>
    <row r="186" spans="2:5" ht="17.25">
      <c r="B186" s="66"/>
      <c r="C186" s="66"/>
      <c r="D186" s="316"/>
      <c r="E186" s="328"/>
    </row>
    <row r="187" spans="2:5" ht="17.25">
      <c r="B187" s="82" t="s">
        <v>795</v>
      </c>
      <c r="C187" s="82"/>
      <c r="D187" s="316"/>
      <c r="E187" s="328"/>
    </row>
    <row r="188" spans="2:5" ht="17.25">
      <c r="B188" s="83" t="s">
        <v>796</v>
      </c>
      <c r="C188" s="84"/>
      <c r="D188" s="319" t="s">
        <v>109</v>
      </c>
      <c r="E188" s="76">
        <v>587409</v>
      </c>
    </row>
    <row r="189" spans="2:5" ht="17.25">
      <c r="B189" s="66" t="s">
        <v>124</v>
      </c>
      <c r="C189" s="66"/>
      <c r="D189" s="57">
        <v>8</v>
      </c>
      <c r="E189" s="58">
        <v>4699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8</v>
      </c>
      <c r="E191" s="58">
        <v>4699</v>
      </c>
    </row>
    <row r="192" spans="2:5" ht="17.25">
      <c r="B192" s="66"/>
      <c r="C192" s="66"/>
      <c r="D192" s="316"/>
      <c r="E192" s="328"/>
    </row>
    <row r="193" spans="2:5" ht="17.25">
      <c r="B193" s="82">
        <v>0</v>
      </c>
      <c r="C193" s="82"/>
      <c r="D193" s="316"/>
      <c r="E193" s="328"/>
    </row>
    <row r="194" spans="2:5" ht="17.25">
      <c r="B194" s="83">
        <v>0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26957822</v>
      </c>
    </row>
    <row r="224" spans="2:6" ht="17.25">
      <c r="B224" s="66" t="s">
        <v>124</v>
      </c>
      <c r="C224" s="66"/>
      <c r="D224" s="320"/>
      <c r="E224" s="58">
        <v>215663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215663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606</v>
      </c>
      <c r="C232" s="58">
        <v>174782528</v>
      </c>
      <c r="D232" s="57">
        <v>3</v>
      </c>
      <c r="E232" s="58">
        <v>524348</v>
      </c>
    </row>
    <row r="233" spans="2:5" ht="17.25">
      <c r="B233" s="51" t="s">
        <v>607</v>
      </c>
      <c r="C233" s="58">
        <v>174782528</v>
      </c>
      <c r="D233" s="57">
        <v>1</v>
      </c>
      <c r="E233" s="58">
        <v>174783</v>
      </c>
    </row>
    <row r="234" spans="2:5" ht="17.25">
      <c r="B234" s="51" t="s">
        <v>608</v>
      </c>
      <c r="C234" s="58">
        <v>174782528</v>
      </c>
      <c r="D234" s="57">
        <v>1</v>
      </c>
      <c r="E234" s="58">
        <v>174783</v>
      </c>
    </row>
    <row r="235" spans="2:5" ht="17.25">
      <c r="B235" s="51" t="s">
        <v>609</v>
      </c>
      <c r="C235" s="58">
        <v>174782528</v>
      </c>
      <c r="D235" s="57">
        <v>1</v>
      </c>
      <c r="E235" s="58">
        <v>174783</v>
      </c>
    </row>
    <row r="236" spans="2:5" ht="17.25">
      <c r="B236" s="51" t="s">
        <v>503</v>
      </c>
      <c r="C236" s="58">
        <v>552247</v>
      </c>
      <c r="D236" s="57">
        <v>0</v>
      </c>
      <c r="E236" s="58">
        <v>0</v>
      </c>
    </row>
    <row r="237" spans="2:5" ht="17.25">
      <c r="B237" s="51" t="s">
        <v>797</v>
      </c>
      <c r="C237" s="58">
        <v>228183</v>
      </c>
      <c r="D237" s="57">
        <v>0</v>
      </c>
      <c r="E237" s="58">
        <v>0</v>
      </c>
    </row>
    <row r="238" spans="2:5" ht="17.25">
      <c r="B238" s="51" t="s">
        <v>504</v>
      </c>
      <c r="C238" s="58">
        <v>152102</v>
      </c>
      <c r="D238" s="57">
        <v>0</v>
      </c>
      <c r="E238" s="58">
        <v>0</v>
      </c>
    </row>
    <row r="239" spans="2:5" ht="17.25">
      <c r="B239" s="51" t="s">
        <v>507</v>
      </c>
      <c r="C239" s="58">
        <v>836744</v>
      </c>
      <c r="D239" s="57">
        <v>0</v>
      </c>
      <c r="E239" s="58">
        <v>0</v>
      </c>
    </row>
    <row r="240" spans="2:5" ht="17.25">
      <c r="B240" s="51" t="s">
        <v>505</v>
      </c>
      <c r="C240" s="58">
        <v>1483</v>
      </c>
      <c r="D240" s="57">
        <v>0</v>
      </c>
      <c r="E240" s="58">
        <v>0</v>
      </c>
    </row>
    <row r="241" spans="2:5" ht="17.25">
      <c r="B241" s="51" t="s">
        <v>506</v>
      </c>
      <c r="C241" s="58">
        <v>174782528</v>
      </c>
      <c r="D241" s="57">
        <v>0</v>
      </c>
      <c r="E241" s="58">
        <v>0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1048697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2097390</v>
      </c>
    </row>
    <row r="270" spans="2:6" ht="17.25">
      <c r="B270" s="66" t="s">
        <v>130</v>
      </c>
      <c r="C270" s="66"/>
      <c r="D270" s="320"/>
      <c r="E270" s="58">
        <v>2097390</v>
      </c>
    </row>
    <row r="271" spans="2:6" ht="17.25">
      <c r="B271" s="66" t="s">
        <v>78</v>
      </c>
      <c r="C271" s="66"/>
      <c r="D271" s="320"/>
      <c r="E271" s="58">
        <v>1048695</v>
      </c>
    </row>
    <row r="272" spans="2:6" ht="17.25">
      <c r="B272" s="66" t="s">
        <v>131</v>
      </c>
      <c r="C272" s="66"/>
      <c r="D272" s="320"/>
      <c r="E272" s="58">
        <v>4456954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215663</v>
      </c>
    </row>
    <row r="275" spans="2:5" ht="18" thickBot="1">
      <c r="B275" s="70" t="s">
        <v>134</v>
      </c>
      <c r="C275" s="70"/>
      <c r="D275" s="324"/>
      <c r="E275" s="61">
        <v>1048697</v>
      </c>
    </row>
    <row r="276" spans="2:5" ht="18" thickBot="1">
      <c r="B276" s="79" t="s">
        <v>135</v>
      </c>
      <c r="C276" s="80"/>
      <c r="D276" s="321"/>
      <c r="E276" s="65">
        <v>10964789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895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630956774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7571481</v>
      </c>
    </row>
    <row r="9" spans="2:5" ht="18" thickBot="1">
      <c r="B9" s="62" t="s">
        <v>89</v>
      </c>
      <c r="C9" s="63"/>
      <c r="D9" s="64">
        <v>12</v>
      </c>
      <c r="E9" s="65">
        <v>7571481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2.536</v>
      </c>
      <c r="E14" s="58">
        <v>1600106</v>
      </c>
    </row>
    <row r="15" spans="2:5" ht="17.25">
      <c r="B15" s="66" t="s">
        <v>93</v>
      </c>
      <c r="C15" s="66"/>
      <c r="D15" s="57">
        <v>1.079</v>
      </c>
      <c r="E15" s="58">
        <v>680802</v>
      </c>
    </row>
    <row r="16" spans="2:5" ht="17.25">
      <c r="B16" s="66" t="s">
        <v>94</v>
      </c>
      <c r="C16" s="66"/>
      <c r="D16" s="57">
        <v>0.83499999999999996</v>
      </c>
      <c r="E16" s="58">
        <v>526849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0.29199999999999998</v>
      </c>
      <c r="E22" s="58">
        <v>184239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7.258</v>
      </c>
      <c r="E25" s="58">
        <v>4579484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7571480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7571480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>
        <v>100</v>
      </c>
      <c r="C36" s="74"/>
      <c r="D36" s="319" t="s">
        <v>109</v>
      </c>
      <c r="E36" s="76">
        <v>183104829</v>
      </c>
    </row>
    <row r="37" spans="2:6" ht="17.25">
      <c r="B37" s="66" t="s">
        <v>110</v>
      </c>
      <c r="C37" s="66"/>
      <c r="D37" s="57">
        <v>25</v>
      </c>
      <c r="E37" s="58">
        <v>4577621</v>
      </c>
    </row>
    <row r="38" spans="2:6" ht="17.25">
      <c r="B38" s="66" t="s">
        <v>111</v>
      </c>
      <c r="C38" s="66"/>
      <c r="D38" s="57">
        <v>0.5</v>
      </c>
      <c r="E38" s="58">
        <v>91552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183105</v>
      </c>
    </row>
    <row r="44" spans="2:6" ht="18" thickBot="1">
      <c r="B44" s="70" t="s">
        <v>115</v>
      </c>
      <c r="C44" s="70"/>
      <c r="D44" s="60">
        <v>2.2120000000000002</v>
      </c>
      <c r="E44" s="61">
        <v>405028</v>
      </c>
    </row>
    <row r="45" spans="2:6" ht="17.25">
      <c r="B45" s="66" t="s">
        <v>80</v>
      </c>
      <c r="C45" s="66"/>
      <c r="D45" s="57">
        <v>28.712</v>
      </c>
      <c r="E45" s="58">
        <v>5257306</v>
      </c>
    </row>
    <row r="46" spans="2:6" ht="17.25">
      <c r="B46" s="66"/>
      <c r="C46" s="66"/>
      <c r="D46" s="316"/>
      <c r="E46" s="328"/>
    </row>
    <row r="47" spans="2:6" ht="17.25">
      <c r="B47" s="74">
        <v>200</v>
      </c>
      <c r="C47" s="74"/>
      <c r="D47" s="319" t="s">
        <v>109</v>
      </c>
      <c r="E47" s="76">
        <v>61473341</v>
      </c>
    </row>
    <row r="48" spans="2:6" ht="17.25">
      <c r="B48" s="66" t="s">
        <v>110</v>
      </c>
      <c r="C48" s="66"/>
      <c r="D48" s="57">
        <v>25</v>
      </c>
      <c r="E48" s="58">
        <v>1536834</v>
      </c>
    </row>
    <row r="49" spans="2:5" ht="17.25">
      <c r="B49" s="66" t="s">
        <v>111</v>
      </c>
      <c r="C49" s="66"/>
      <c r="D49" s="57">
        <v>0.5</v>
      </c>
      <c r="E49" s="58">
        <v>30737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2</v>
      </c>
      <c r="E52" s="58">
        <v>122947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61473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28.5</v>
      </c>
      <c r="E56" s="58">
        <v>1751991</v>
      </c>
    </row>
    <row r="57" spans="2:5" ht="17.25">
      <c r="B57" s="66"/>
      <c r="C57" s="66"/>
      <c r="D57" s="320"/>
      <c r="E57" s="331"/>
    </row>
    <row r="58" spans="2:5" ht="17.25">
      <c r="B58" s="74">
        <v>600</v>
      </c>
      <c r="C58" s="74"/>
      <c r="D58" s="319" t="s">
        <v>109</v>
      </c>
      <c r="E58" s="76">
        <v>50057421</v>
      </c>
    </row>
    <row r="59" spans="2:5" ht="17.25">
      <c r="B59" s="66" t="s">
        <v>110</v>
      </c>
      <c r="C59" s="66"/>
      <c r="D59" s="57">
        <v>25</v>
      </c>
      <c r="E59" s="58">
        <v>1251436</v>
      </c>
    </row>
    <row r="60" spans="2:5" ht="17.25">
      <c r="B60" s="66" t="s">
        <v>111</v>
      </c>
      <c r="C60" s="66"/>
      <c r="D60" s="57">
        <v>0.25</v>
      </c>
      <c r="E60" s="58">
        <v>12514</v>
      </c>
    </row>
    <row r="61" spans="2:5" ht="17.25">
      <c r="B61" s="66" t="s">
        <v>111</v>
      </c>
      <c r="C61" s="66"/>
      <c r="D61" s="57">
        <v>0.25</v>
      </c>
      <c r="E61" s="58">
        <v>12514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0.75</v>
      </c>
      <c r="E65" s="58">
        <v>37543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26.25</v>
      </c>
      <c r="E67" s="58">
        <v>1314007</v>
      </c>
    </row>
    <row r="68" spans="2:5" ht="17.25">
      <c r="B68" s="66"/>
      <c r="C68" s="66"/>
      <c r="D68" s="316"/>
      <c r="E68" s="328"/>
    </row>
    <row r="69" spans="2:5" ht="17.25">
      <c r="B69" s="74">
        <v>1400</v>
      </c>
      <c r="C69" s="74"/>
      <c r="D69" s="319" t="s">
        <v>109</v>
      </c>
      <c r="E69" s="76">
        <v>4785179</v>
      </c>
    </row>
    <row r="70" spans="2:5" ht="17.25">
      <c r="B70" s="66" t="s">
        <v>110</v>
      </c>
      <c r="C70" s="66"/>
      <c r="D70" s="57">
        <v>25</v>
      </c>
      <c r="E70" s="58">
        <v>119629</v>
      </c>
    </row>
    <row r="71" spans="2:5" ht="17.25">
      <c r="B71" s="66" t="s">
        <v>111</v>
      </c>
      <c r="C71" s="66"/>
      <c r="D71" s="57">
        <v>0.5</v>
      </c>
      <c r="E71" s="58">
        <v>2393</v>
      </c>
    </row>
    <row r="72" spans="2:5" ht="17.25">
      <c r="B72" s="66" t="s">
        <v>111</v>
      </c>
      <c r="C72" s="66"/>
      <c r="D72" s="57">
        <v>0.5</v>
      </c>
      <c r="E72" s="58">
        <v>2393</v>
      </c>
    </row>
    <row r="73" spans="2:5" ht="17.25">
      <c r="B73" s="66" t="s">
        <v>111</v>
      </c>
      <c r="C73" s="66"/>
      <c r="D73" s="57">
        <v>0.5</v>
      </c>
      <c r="E73" s="58">
        <v>2393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1</v>
      </c>
      <c r="E76" s="58">
        <v>4785</v>
      </c>
    </row>
    <row r="77" spans="2:5" ht="18" thickBot="1">
      <c r="B77" s="70" t="s">
        <v>115</v>
      </c>
      <c r="C77" s="70"/>
      <c r="D77" s="60">
        <v>5.9029999999999996</v>
      </c>
      <c r="E77" s="61">
        <v>28247</v>
      </c>
    </row>
    <row r="78" spans="2:5" ht="17.25">
      <c r="B78" s="66" t="s">
        <v>80</v>
      </c>
      <c r="C78" s="66"/>
      <c r="D78" s="57">
        <v>33.402999999999999</v>
      </c>
      <c r="E78" s="58">
        <v>159840</v>
      </c>
    </row>
    <row r="79" spans="2:5" ht="17.25">
      <c r="B79" s="66"/>
      <c r="C79" s="66"/>
      <c r="D79" s="316"/>
      <c r="E79" s="328"/>
    </row>
    <row r="80" spans="2:5" ht="17.25">
      <c r="B80" s="74">
        <v>2100</v>
      </c>
      <c r="C80" s="74"/>
      <c r="D80" s="319" t="s">
        <v>109</v>
      </c>
      <c r="E80" s="76">
        <v>8885882</v>
      </c>
    </row>
    <row r="81" spans="2:5" ht="17.25">
      <c r="B81" s="66" t="s">
        <v>110</v>
      </c>
      <c r="C81" s="66"/>
      <c r="D81" s="57">
        <v>25</v>
      </c>
      <c r="E81" s="58">
        <v>222147</v>
      </c>
    </row>
    <row r="82" spans="2:5" ht="17.25">
      <c r="B82" s="66" t="s">
        <v>111</v>
      </c>
      <c r="C82" s="66"/>
      <c r="D82" s="57">
        <v>0.5</v>
      </c>
      <c r="E82" s="58">
        <v>4443</v>
      </c>
    </row>
    <row r="83" spans="2:5" ht="17.25">
      <c r="B83" s="66" t="s">
        <v>111</v>
      </c>
      <c r="C83" s="66"/>
      <c r="D83" s="57">
        <v>0.5</v>
      </c>
      <c r="E83" s="58">
        <v>4443</v>
      </c>
    </row>
    <row r="84" spans="2:5" ht="17.25">
      <c r="B84" s="66" t="s">
        <v>111</v>
      </c>
      <c r="C84" s="66"/>
      <c r="D84" s="57">
        <v>0.5</v>
      </c>
      <c r="E84" s="58">
        <v>4443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1</v>
      </c>
      <c r="E87" s="58">
        <v>8886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27.5</v>
      </c>
      <c r="E89" s="58">
        <v>244362</v>
      </c>
    </row>
    <row r="90" spans="2:5" ht="17.25">
      <c r="B90" s="66"/>
      <c r="C90" s="66"/>
      <c r="D90" s="320"/>
      <c r="E90" s="331"/>
    </row>
    <row r="91" spans="2:5" ht="17.25">
      <c r="B91" s="74">
        <v>2400</v>
      </c>
      <c r="C91" s="74"/>
      <c r="D91" s="319" t="s">
        <v>109</v>
      </c>
      <c r="E91" s="76">
        <v>149047611</v>
      </c>
    </row>
    <row r="92" spans="2:5" ht="17.25">
      <c r="B92" s="66" t="s">
        <v>110</v>
      </c>
      <c r="C92" s="66"/>
      <c r="D92" s="57">
        <v>25</v>
      </c>
      <c r="E92" s="58">
        <v>3726190</v>
      </c>
    </row>
    <row r="93" spans="2:5" ht="17.25">
      <c r="B93" s="66" t="s">
        <v>111</v>
      </c>
      <c r="C93" s="66"/>
      <c r="D93" s="57">
        <v>0.05</v>
      </c>
      <c r="E93" s="58">
        <v>7452</v>
      </c>
    </row>
    <row r="94" spans="2:5" ht="17.25">
      <c r="B94" s="66" t="s">
        <v>111</v>
      </c>
      <c r="C94" s="66"/>
      <c r="D94" s="57">
        <v>0.5</v>
      </c>
      <c r="E94" s="58">
        <v>74524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1</v>
      </c>
      <c r="E98" s="58">
        <v>149048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26.55</v>
      </c>
      <c r="E100" s="58">
        <v>3957214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168891350</v>
      </c>
    </row>
    <row r="103" spans="2:5" ht="17.25">
      <c r="B103" s="66" t="s">
        <v>110</v>
      </c>
      <c r="C103" s="66"/>
      <c r="D103" s="57">
        <v>25</v>
      </c>
      <c r="E103" s="58">
        <v>4222284</v>
      </c>
    </row>
    <row r="104" spans="2:5" ht="17.25">
      <c r="B104" s="66" t="s">
        <v>111</v>
      </c>
      <c r="C104" s="66"/>
      <c r="D104" s="57">
        <v>0.25</v>
      </c>
      <c r="E104" s="58">
        <v>42223</v>
      </c>
    </row>
    <row r="105" spans="2:5" ht="17.25">
      <c r="B105" s="66" t="s">
        <v>111</v>
      </c>
      <c r="C105" s="66"/>
      <c r="D105" s="57">
        <v>0.5</v>
      </c>
      <c r="E105" s="58">
        <v>84446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1</v>
      </c>
      <c r="E109" s="58">
        <v>168891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26.75</v>
      </c>
      <c r="E111" s="58">
        <v>4517844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4711161</v>
      </c>
    </row>
    <row r="114" spans="2:5" ht="17.25">
      <c r="B114" s="66" t="s">
        <v>110</v>
      </c>
      <c r="C114" s="66"/>
      <c r="D114" s="57">
        <v>25</v>
      </c>
      <c r="E114" s="58">
        <v>117779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1</v>
      </c>
      <c r="E120" s="58">
        <v>4711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26</v>
      </c>
      <c r="E122" s="58">
        <v>122490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630956774</v>
      </c>
    </row>
    <row r="136" spans="2:5" ht="17.25">
      <c r="B136" s="66" t="s">
        <v>110</v>
      </c>
      <c r="C136" s="66"/>
      <c r="D136" s="57">
        <v>200</v>
      </c>
      <c r="E136" s="58">
        <v>15773920</v>
      </c>
    </row>
    <row r="137" spans="2:5" ht="17.25">
      <c r="B137" s="66" t="s">
        <v>111</v>
      </c>
      <c r="C137" s="66"/>
      <c r="D137" s="57">
        <v>2.5499999999999998</v>
      </c>
      <c r="E137" s="58">
        <v>191314</v>
      </c>
    </row>
    <row r="138" spans="2:5" ht="17.25">
      <c r="B138" s="66" t="s">
        <v>111</v>
      </c>
      <c r="C138" s="66"/>
      <c r="D138" s="57">
        <v>2.25</v>
      </c>
      <c r="E138" s="58">
        <v>178320</v>
      </c>
    </row>
    <row r="139" spans="2:5" ht="17.25">
      <c r="B139" s="66" t="s">
        <v>111</v>
      </c>
      <c r="C139" s="66"/>
      <c r="D139" s="57">
        <v>1</v>
      </c>
      <c r="E139" s="58">
        <v>6836</v>
      </c>
    </row>
    <row r="140" spans="2:5" ht="18" customHeight="1">
      <c r="B140" s="66" t="s">
        <v>112</v>
      </c>
      <c r="C140" s="66"/>
      <c r="D140" s="57">
        <v>2</v>
      </c>
      <c r="E140" s="58">
        <v>122947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7.75</v>
      </c>
      <c r="E142" s="58">
        <v>618442</v>
      </c>
    </row>
    <row r="143" spans="2:5" ht="18" thickBot="1">
      <c r="B143" s="70" t="s">
        <v>115</v>
      </c>
      <c r="C143" s="70"/>
      <c r="D143" s="57">
        <v>8.1150000000000002</v>
      </c>
      <c r="E143" s="58">
        <v>433275</v>
      </c>
    </row>
    <row r="144" spans="2:5" ht="18" thickBot="1">
      <c r="B144" s="79" t="s">
        <v>117</v>
      </c>
      <c r="C144" s="80"/>
      <c r="D144" s="321"/>
      <c r="E144" s="65">
        <v>17325054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3785741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630956774</v>
      </c>
    </row>
    <row r="151" spans="2:5" ht="17.25">
      <c r="B151" s="66" t="s">
        <v>119</v>
      </c>
      <c r="C151" s="66"/>
      <c r="D151" s="57">
        <v>4</v>
      </c>
      <c r="E151" s="58">
        <v>2523827</v>
      </c>
    </row>
    <row r="152" spans="2:5" ht="17.25">
      <c r="B152" s="66" t="s">
        <v>120</v>
      </c>
      <c r="C152" s="66"/>
      <c r="D152" s="57">
        <v>1</v>
      </c>
      <c r="E152" s="58">
        <v>630957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0.5</v>
      </c>
      <c r="E154" s="58">
        <v>315478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1.419</v>
      </c>
      <c r="E157" s="61">
        <v>895328</v>
      </c>
    </row>
    <row r="158" spans="2:5" ht="18" thickBot="1">
      <c r="B158" s="62" t="s">
        <v>80</v>
      </c>
      <c r="C158" s="63"/>
      <c r="D158" s="64">
        <v>6.9190000000000005</v>
      </c>
      <c r="E158" s="65">
        <v>4365590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674</v>
      </c>
      <c r="C163" s="82"/>
      <c r="D163" s="316"/>
      <c r="E163" s="328"/>
    </row>
    <row r="164" spans="2:5" ht="17.25">
      <c r="B164" s="83">
        <v>151</v>
      </c>
      <c r="C164" s="84"/>
      <c r="D164" s="319" t="s">
        <v>109</v>
      </c>
      <c r="E164" s="76">
        <v>66833368</v>
      </c>
    </row>
    <row r="165" spans="2:5" ht="17.25">
      <c r="B165" s="66" t="s">
        <v>124</v>
      </c>
      <c r="C165" s="66"/>
      <c r="D165" s="57">
        <v>8</v>
      </c>
      <c r="E165" s="58">
        <v>534667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534667</v>
      </c>
    </row>
    <row r="168" spans="2:5" ht="17.25">
      <c r="B168" s="66"/>
      <c r="C168" s="66"/>
      <c r="D168" s="316"/>
      <c r="E168" s="328"/>
    </row>
    <row r="169" spans="2:5" ht="17.25">
      <c r="B169" s="82" t="s">
        <v>676</v>
      </c>
      <c r="C169" s="82"/>
      <c r="D169" s="316"/>
      <c r="E169" s="328"/>
    </row>
    <row r="170" spans="2:5" ht="17.25">
      <c r="B170" s="83">
        <v>150</v>
      </c>
      <c r="C170" s="84"/>
      <c r="D170" s="319" t="s">
        <v>109</v>
      </c>
      <c r="E170" s="76">
        <v>2430982</v>
      </c>
    </row>
    <row r="171" spans="2:5" ht="17.25">
      <c r="B171" s="66" t="s">
        <v>124</v>
      </c>
      <c r="C171" s="66"/>
      <c r="D171" s="57">
        <v>8</v>
      </c>
      <c r="E171" s="58">
        <v>19448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19448</v>
      </c>
    </row>
    <row r="174" spans="2:5" ht="17.25">
      <c r="B174" s="66"/>
      <c r="C174" s="66"/>
      <c r="D174" s="316"/>
      <c r="E174" s="328"/>
    </row>
    <row r="175" spans="2:5" ht="17.25">
      <c r="B175" s="82" t="s">
        <v>675</v>
      </c>
      <c r="C175" s="82"/>
      <c r="D175" s="316"/>
      <c r="E175" s="328"/>
    </row>
    <row r="176" spans="2:5" ht="17.25">
      <c r="B176" s="83">
        <v>250</v>
      </c>
      <c r="C176" s="84"/>
      <c r="D176" s="319" t="s">
        <v>109</v>
      </c>
      <c r="E176" s="76">
        <v>10083086</v>
      </c>
    </row>
    <row r="177" spans="2:5" ht="17.25">
      <c r="B177" s="66" t="s">
        <v>124</v>
      </c>
      <c r="C177" s="66"/>
      <c r="D177" s="57">
        <v>5</v>
      </c>
      <c r="E177" s="58">
        <v>50415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5</v>
      </c>
      <c r="E179" s="58">
        <v>50415</v>
      </c>
    </row>
    <row r="180" spans="2:5" ht="17.25">
      <c r="B180" s="66"/>
      <c r="C180" s="66"/>
      <c r="D180" s="316"/>
      <c r="E180" s="328"/>
    </row>
    <row r="181" spans="2:5" ht="17.25">
      <c r="B181" s="82" t="s">
        <v>677</v>
      </c>
      <c r="C181" s="82"/>
      <c r="D181" s="316"/>
      <c r="E181" s="328"/>
    </row>
    <row r="182" spans="2:5" ht="17.25">
      <c r="B182" s="83">
        <v>650</v>
      </c>
      <c r="C182" s="84"/>
      <c r="D182" s="319" t="s">
        <v>109</v>
      </c>
      <c r="E182" s="76">
        <v>927832</v>
      </c>
    </row>
    <row r="183" spans="2:5" ht="17.25">
      <c r="B183" s="66" t="s">
        <v>124</v>
      </c>
      <c r="C183" s="66"/>
      <c r="D183" s="57">
        <v>8</v>
      </c>
      <c r="E183" s="58">
        <v>7423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8</v>
      </c>
      <c r="E185" s="58">
        <v>7423</v>
      </c>
    </row>
    <row r="186" spans="2:5" ht="17.25">
      <c r="B186" s="66"/>
      <c r="C186" s="66"/>
      <c r="D186" s="316"/>
      <c r="E186" s="328"/>
    </row>
    <row r="187" spans="2:5" ht="17.25">
      <c r="B187" s="82" t="s">
        <v>679</v>
      </c>
      <c r="C187" s="82"/>
      <c r="D187" s="316"/>
      <c r="E187" s="328"/>
    </row>
    <row r="188" spans="2:5" ht="17.25">
      <c r="B188" s="83">
        <v>2450</v>
      </c>
      <c r="C188" s="84"/>
      <c r="D188" s="319" t="s">
        <v>109</v>
      </c>
      <c r="E188" s="76">
        <v>3062928</v>
      </c>
    </row>
    <row r="189" spans="2:5" ht="17.25">
      <c r="B189" s="66" t="s">
        <v>124</v>
      </c>
      <c r="C189" s="66"/>
      <c r="D189" s="57">
        <v>8</v>
      </c>
      <c r="E189" s="58">
        <v>24503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8</v>
      </c>
      <c r="E191" s="58">
        <v>24503</v>
      </c>
    </row>
    <row r="192" spans="2:5" ht="17.25">
      <c r="B192" s="66"/>
      <c r="C192" s="66"/>
      <c r="D192" s="316"/>
      <c r="E192" s="328"/>
    </row>
    <row r="193" spans="2:5" ht="17.25">
      <c r="B193" s="82" t="s">
        <v>678</v>
      </c>
      <c r="C193" s="82"/>
      <c r="D193" s="316"/>
      <c r="E193" s="328"/>
    </row>
    <row r="194" spans="2:5" ht="17.25">
      <c r="B194" s="83">
        <v>2550</v>
      </c>
      <c r="C194" s="84"/>
      <c r="D194" s="319" t="s">
        <v>109</v>
      </c>
      <c r="E194" s="76">
        <v>83450964</v>
      </c>
    </row>
    <row r="195" spans="2:5" ht="17.25">
      <c r="B195" s="66" t="s">
        <v>124</v>
      </c>
      <c r="C195" s="66"/>
      <c r="D195" s="57">
        <v>5</v>
      </c>
      <c r="E195" s="58">
        <v>417255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5</v>
      </c>
      <c r="E197" s="58">
        <v>417255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166789160</v>
      </c>
    </row>
    <row r="224" spans="2:6" ht="17.25">
      <c r="B224" s="66" t="s">
        <v>124</v>
      </c>
      <c r="C224" s="66"/>
      <c r="D224" s="320"/>
      <c r="E224" s="58">
        <v>1053711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1053711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642</v>
      </c>
      <c r="C232" s="58">
        <v>10660658</v>
      </c>
      <c r="D232" s="57">
        <v>3</v>
      </c>
      <c r="E232" s="58">
        <v>31982</v>
      </c>
    </row>
    <row r="233" spans="2:5" ht="17.25">
      <c r="B233" s="51" t="s">
        <v>643</v>
      </c>
      <c r="C233" s="58">
        <v>40586381</v>
      </c>
      <c r="D233" s="57">
        <v>3</v>
      </c>
      <c r="E233" s="58">
        <v>121759</v>
      </c>
    </row>
    <row r="234" spans="2:5" ht="17.25">
      <c r="B234" s="51" t="s">
        <v>644</v>
      </c>
      <c r="C234" s="58">
        <v>378939997</v>
      </c>
      <c r="D234" s="57">
        <v>3</v>
      </c>
      <c r="E234" s="58">
        <v>1136820</v>
      </c>
    </row>
    <row r="235" spans="2:5" ht="17.25">
      <c r="B235" s="51" t="s">
        <v>645</v>
      </c>
      <c r="C235" s="58">
        <v>127430813</v>
      </c>
      <c r="D235" s="57">
        <v>3</v>
      </c>
      <c r="E235" s="58">
        <v>382292</v>
      </c>
    </row>
    <row r="236" spans="2:5" ht="17.25">
      <c r="B236" s="51" t="s">
        <v>646</v>
      </c>
      <c r="C236" s="58">
        <v>40586381</v>
      </c>
      <c r="D236" s="57">
        <v>1.155</v>
      </c>
      <c r="E236" s="58">
        <v>46877</v>
      </c>
    </row>
    <row r="237" spans="2:5" ht="17.25">
      <c r="B237" s="51" t="s">
        <v>647</v>
      </c>
      <c r="C237" s="58">
        <v>136802259</v>
      </c>
      <c r="D237" s="57">
        <v>0.52700000000000002</v>
      </c>
      <c r="E237" s="58">
        <v>72095</v>
      </c>
    </row>
    <row r="238" spans="2:5" ht="17.25">
      <c r="B238" s="51" t="s">
        <v>648</v>
      </c>
      <c r="C238" s="58">
        <v>235890797</v>
      </c>
      <c r="D238" s="57">
        <v>1.1259999999999999</v>
      </c>
      <c r="E238" s="58">
        <v>265613</v>
      </c>
    </row>
    <row r="239" spans="2:5" ht="17.25">
      <c r="B239" s="51" t="s">
        <v>649</v>
      </c>
      <c r="C239" s="58">
        <v>196765421</v>
      </c>
      <c r="D239" s="57">
        <v>1</v>
      </c>
      <c r="E239" s="58">
        <v>196765</v>
      </c>
    </row>
    <row r="240" spans="2:5" ht="17.25">
      <c r="B240" s="51" t="s">
        <v>650</v>
      </c>
      <c r="C240" s="58">
        <v>68316843</v>
      </c>
      <c r="D240" s="57">
        <v>1</v>
      </c>
      <c r="E240" s="58">
        <v>68317</v>
      </c>
    </row>
    <row r="241" spans="2:5" ht="17.25">
      <c r="B241" s="51" t="s">
        <v>651</v>
      </c>
      <c r="C241" s="58">
        <v>365874510</v>
      </c>
      <c r="D241" s="57">
        <v>0.85799999999999998</v>
      </c>
      <c r="E241" s="58">
        <v>313920</v>
      </c>
    </row>
    <row r="242" spans="2:5" ht="17.25">
      <c r="B242" s="51" t="s">
        <v>652</v>
      </c>
      <c r="C242" s="58">
        <v>630956774</v>
      </c>
      <c r="D242" s="57">
        <v>3</v>
      </c>
      <c r="E242" s="58">
        <v>1892870</v>
      </c>
    </row>
    <row r="243" spans="2:5" ht="17.25">
      <c r="B243" s="51" t="s">
        <v>653</v>
      </c>
      <c r="C243" s="58">
        <v>630956774</v>
      </c>
      <c r="D243" s="57">
        <v>0.94599999999999995</v>
      </c>
      <c r="E243" s="58">
        <v>596885</v>
      </c>
    </row>
    <row r="244" spans="2:5" ht="17.25">
      <c r="B244" s="51" t="s">
        <v>654</v>
      </c>
      <c r="C244" s="58">
        <v>630956774</v>
      </c>
      <c r="D244" s="57">
        <v>0.98899999999999999</v>
      </c>
      <c r="E244" s="58">
        <v>624016</v>
      </c>
    </row>
    <row r="245" spans="2:5" ht="17.25">
      <c r="B245" s="51" t="s">
        <v>655</v>
      </c>
      <c r="C245" s="58">
        <v>474021</v>
      </c>
      <c r="D245" s="57">
        <v>8</v>
      </c>
      <c r="E245" s="58">
        <v>3792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5754003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7571481</v>
      </c>
    </row>
    <row r="270" spans="2:6" ht="17.25">
      <c r="B270" s="66" t="s">
        <v>130</v>
      </c>
      <c r="C270" s="66"/>
      <c r="D270" s="320"/>
      <c r="E270" s="58">
        <v>7571480</v>
      </c>
    </row>
    <row r="271" spans="2:6" ht="17.25">
      <c r="B271" s="66" t="s">
        <v>78</v>
      </c>
      <c r="C271" s="66"/>
      <c r="D271" s="320"/>
      <c r="E271" s="58">
        <v>3785741</v>
      </c>
    </row>
    <row r="272" spans="2:6" ht="17.25">
      <c r="B272" s="66" t="s">
        <v>131</v>
      </c>
      <c r="C272" s="66"/>
      <c r="D272" s="320"/>
      <c r="E272" s="58">
        <v>17325054</v>
      </c>
    </row>
    <row r="273" spans="2:5" ht="17.25">
      <c r="B273" s="66" t="s">
        <v>132</v>
      </c>
      <c r="C273" s="66"/>
      <c r="D273" s="320"/>
      <c r="E273" s="58">
        <v>4365590</v>
      </c>
    </row>
    <row r="274" spans="2:5" ht="17.25">
      <c r="B274" s="66" t="s">
        <v>133</v>
      </c>
      <c r="C274" s="66"/>
      <c r="D274" s="320"/>
      <c r="E274" s="58">
        <v>1053711</v>
      </c>
    </row>
    <row r="275" spans="2:5" ht="18" thickBot="1">
      <c r="B275" s="70" t="s">
        <v>134</v>
      </c>
      <c r="C275" s="70"/>
      <c r="D275" s="324"/>
      <c r="E275" s="61">
        <v>5754003</v>
      </c>
    </row>
    <row r="276" spans="2:5" ht="18" thickBot="1">
      <c r="B276" s="79" t="s">
        <v>135</v>
      </c>
      <c r="C276" s="80"/>
      <c r="D276" s="321"/>
      <c r="E276" s="65">
        <v>47427060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896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191562523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2298750</v>
      </c>
    </row>
    <row r="9" spans="2:5" ht="18" thickBot="1">
      <c r="B9" s="62" t="s">
        <v>89</v>
      </c>
      <c r="C9" s="63"/>
      <c r="D9" s="64">
        <v>12</v>
      </c>
      <c r="E9" s="65">
        <v>2298750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0</v>
      </c>
      <c r="E14" s="58">
        <v>0</v>
      </c>
    </row>
    <row r="15" spans="2:5" ht="17.25">
      <c r="B15" s="66" t="s">
        <v>93</v>
      </c>
      <c r="C15" s="66"/>
      <c r="D15" s="57">
        <v>0</v>
      </c>
      <c r="E15" s="58">
        <v>0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12</v>
      </c>
      <c r="E25" s="58">
        <v>2298750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2298750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2298750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680</v>
      </c>
      <c r="C36" s="74"/>
      <c r="D36" s="319" t="s">
        <v>109</v>
      </c>
      <c r="E36" s="76">
        <v>188162492</v>
      </c>
    </row>
    <row r="37" spans="2:6" ht="17.25">
      <c r="B37" s="66" t="s">
        <v>110</v>
      </c>
      <c r="C37" s="66"/>
      <c r="D37" s="57">
        <v>25</v>
      </c>
      <c r="E37" s="58">
        <v>4704062</v>
      </c>
    </row>
    <row r="38" spans="2:6" ht="17.25">
      <c r="B38" s="66" t="s">
        <v>111</v>
      </c>
      <c r="C38" s="66"/>
      <c r="D38" s="57">
        <v>0.5</v>
      </c>
      <c r="E38" s="58">
        <v>94081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188162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26.5</v>
      </c>
      <c r="E45" s="58">
        <v>4986305</v>
      </c>
    </row>
    <row r="46" spans="2:6" ht="17.25">
      <c r="B46" s="66"/>
      <c r="C46" s="66"/>
      <c r="D46" s="316"/>
      <c r="E46" s="328"/>
    </row>
    <row r="47" spans="2:6" ht="17.25">
      <c r="B47" s="74" t="s">
        <v>417</v>
      </c>
      <c r="C47" s="74"/>
      <c r="D47" s="319" t="s">
        <v>109</v>
      </c>
      <c r="E47" s="76">
        <v>1452840</v>
      </c>
    </row>
    <row r="48" spans="2:6" ht="17.25">
      <c r="B48" s="66" t="s">
        <v>110</v>
      </c>
      <c r="C48" s="66"/>
      <c r="D48" s="57">
        <v>25</v>
      </c>
      <c r="E48" s="58">
        <v>36321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1453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26</v>
      </c>
      <c r="E56" s="58">
        <v>37774</v>
      </c>
    </row>
    <row r="57" spans="2:5" ht="17.25">
      <c r="B57" s="66"/>
      <c r="C57" s="66"/>
      <c r="D57" s="320"/>
      <c r="E57" s="331"/>
    </row>
    <row r="58" spans="2:5" ht="17.25">
      <c r="B58" s="74" t="s">
        <v>681</v>
      </c>
      <c r="C58" s="74"/>
      <c r="D58" s="319" t="s">
        <v>109</v>
      </c>
      <c r="E58" s="76">
        <v>1627876</v>
      </c>
    </row>
    <row r="59" spans="2:5" ht="17.25">
      <c r="B59" s="66" t="s">
        <v>110</v>
      </c>
      <c r="C59" s="66"/>
      <c r="D59" s="57">
        <v>25</v>
      </c>
      <c r="E59" s="58">
        <v>40697</v>
      </c>
    </row>
    <row r="60" spans="2:5" ht="17.25">
      <c r="B60" s="66" t="s">
        <v>111</v>
      </c>
      <c r="C60" s="66"/>
      <c r="D60" s="57">
        <v>0.5</v>
      </c>
      <c r="E60" s="58">
        <v>814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1</v>
      </c>
      <c r="E65" s="58">
        <v>1628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26.5</v>
      </c>
      <c r="E67" s="58">
        <v>43139</v>
      </c>
    </row>
    <row r="68" spans="2:5" ht="17.25">
      <c r="B68" s="66"/>
      <c r="C68" s="66"/>
      <c r="D68" s="316"/>
      <c r="E68" s="328"/>
    </row>
    <row r="69" spans="2:5" ht="17.25">
      <c r="B69" s="74" t="s">
        <v>682</v>
      </c>
      <c r="C69" s="74"/>
      <c r="D69" s="319" t="s">
        <v>109</v>
      </c>
      <c r="E69" s="76">
        <v>319315</v>
      </c>
    </row>
    <row r="70" spans="2:5" ht="17.25">
      <c r="B70" s="66" t="s">
        <v>110</v>
      </c>
      <c r="C70" s="66"/>
      <c r="D70" s="57">
        <v>25</v>
      </c>
      <c r="E70" s="58">
        <v>7983</v>
      </c>
    </row>
    <row r="71" spans="2:5" ht="17.25">
      <c r="B71" s="66" t="s">
        <v>111</v>
      </c>
      <c r="C71" s="66"/>
      <c r="D71" s="57">
        <v>0.5</v>
      </c>
      <c r="E71" s="58">
        <v>160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1</v>
      </c>
      <c r="E76" s="58">
        <v>319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26.5</v>
      </c>
      <c r="E78" s="58">
        <v>8462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191562523</v>
      </c>
    </row>
    <row r="136" spans="2:5" ht="17.25">
      <c r="B136" s="66" t="s">
        <v>110</v>
      </c>
      <c r="C136" s="66"/>
      <c r="D136" s="57">
        <v>100</v>
      </c>
      <c r="E136" s="58">
        <v>4789063</v>
      </c>
    </row>
    <row r="137" spans="2:5" ht="17.25">
      <c r="B137" s="66" t="s">
        <v>111</v>
      </c>
      <c r="C137" s="66"/>
      <c r="D137" s="57">
        <v>1.5</v>
      </c>
      <c r="E137" s="58">
        <v>95055</v>
      </c>
    </row>
    <row r="138" spans="2:5" ht="17.25">
      <c r="B138" s="66" t="s">
        <v>111</v>
      </c>
      <c r="C138" s="66"/>
      <c r="D138" s="57">
        <v>0</v>
      </c>
      <c r="E138" s="58">
        <v>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4</v>
      </c>
      <c r="E142" s="58">
        <v>191562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5075680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1149375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191562523</v>
      </c>
    </row>
    <row r="151" spans="2:5" ht="17.25">
      <c r="B151" s="66" t="s">
        <v>119</v>
      </c>
      <c r="C151" s="66"/>
      <c r="D151" s="57">
        <v>4</v>
      </c>
      <c r="E151" s="58">
        <v>766250</v>
      </c>
    </row>
    <row r="152" spans="2:5" ht="17.25">
      <c r="B152" s="66" t="s">
        <v>120</v>
      </c>
      <c r="C152" s="66"/>
      <c r="D152" s="57">
        <v>1</v>
      </c>
      <c r="E152" s="58">
        <v>191563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0.5</v>
      </c>
      <c r="E154" s="58">
        <v>95781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2.2999999999999998</v>
      </c>
      <c r="E157" s="61">
        <v>440594</v>
      </c>
    </row>
    <row r="158" spans="2:5" ht="18" thickBot="1">
      <c r="B158" s="62" t="s">
        <v>80</v>
      </c>
      <c r="C158" s="63"/>
      <c r="D158" s="64">
        <v>7.8</v>
      </c>
      <c r="E158" s="65">
        <v>1494188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683</v>
      </c>
      <c r="C163" s="82"/>
      <c r="D163" s="316"/>
      <c r="E163" s="328"/>
    </row>
    <row r="164" spans="2:5" ht="17.25">
      <c r="B164" s="83" t="s">
        <v>418</v>
      </c>
      <c r="C164" s="84"/>
      <c r="D164" s="319" t="s">
        <v>109</v>
      </c>
      <c r="E164" s="76">
        <v>1226657</v>
      </c>
    </row>
    <row r="165" spans="2:5" ht="17.25">
      <c r="B165" s="66" t="s">
        <v>124</v>
      </c>
      <c r="C165" s="66"/>
      <c r="D165" s="57">
        <v>8</v>
      </c>
      <c r="E165" s="58">
        <v>9813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9813</v>
      </c>
    </row>
    <row r="168" spans="2:5" ht="17.25">
      <c r="B168" s="66"/>
      <c r="C168" s="66"/>
      <c r="D168" s="316"/>
      <c r="E168" s="328"/>
    </row>
    <row r="169" spans="2:5" ht="17.25">
      <c r="B169" s="82" t="s">
        <v>684</v>
      </c>
      <c r="C169" s="82"/>
      <c r="D169" s="316"/>
      <c r="E169" s="328"/>
    </row>
    <row r="170" spans="2:5" ht="17.25">
      <c r="B170" s="83" t="s">
        <v>419</v>
      </c>
      <c r="C170" s="84"/>
      <c r="D170" s="319" t="s">
        <v>109</v>
      </c>
      <c r="E170" s="76">
        <v>1168539</v>
      </c>
    </row>
    <row r="171" spans="2:5" ht="17.25">
      <c r="B171" s="66" t="s">
        <v>124</v>
      </c>
      <c r="C171" s="66"/>
      <c r="D171" s="57">
        <v>8</v>
      </c>
      <c r="E171" s="58">
        <v>9348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9348</v>
      </c>
    </row>
    <row r="174" spans="2:5" ht="17.25">
      <c r="B174" s="66"/>
      <c r="C174" s="66"/>
      <c r="D174" s="316"/>
      <c r="E174" s="328"/>
    </row>
    <row r="175" spans="2:5" ht="17.25">
      <c r="B175" s="82" t="s">
        <v>685</v>
      </c>
      <c r="C175" s="82"/>
      <c r="D175" s="316"/>
      <c r="E175" s="328"/>
    </row>
    <row r="176" spans="2:5" ht="17.25">
      <c r="B176" s="83" t="s">
        <v>420</v>
      </c>
      <c r="C176" s="84"/>
      <c r="D176" s="319" t="s">
        <v>109</v>
      </c>
      <c r="E176" s="76">
        <v>2943587</v>
      </c>
    </row>
    <row r="177" spans="2:5" ht="17.25">
      <c r="B177" s="66" t="s">
        <v>124</v>
      </c>
      <c r="C177" s="66"/>
      <c r="D177" s="57">
        <v>8</v>
      </c>
      <c r="E177" s="58">
        <v>23549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8</v>
      </c>
      <c r="E179" s="58">
        <v>23549</v>
      </c>
    </row>
    <row r="180" spans="2:5" ht="17.25">
      <c r="B180" s="66"/>
      <c r="C180" s="66"/>
      <c r="D180" s="316"/>
      <c r="E180" s="328"/>
    </row>
    <row r="181" spans="2:5" ht="17.25">
      <c r="B181" s="82" t="s">
        <v>686</v>
      </c>
      <c r="C181" s="82"/>
      <c r="D181" s="316"/>
      <c r="E181" s="328"/>
    </row>
    <row r="182" spans="2:5" ht="17.25">
      <c r="B182" s="83" t="s">
        <v>421</v>
      </c>
      <c r="C182" s="84"/>
      <c r="D182" s="319" t="s">
        <v>109</v>
      </c>
      <c r="E182" s="76">
        <v>37115503</v>
      </c>
    </row>
    <row r="183" spans="2:5" ht="17.25">
      <c r="B183" s="66" t="s">
        <v>124</v>
      </c>
      <c r="C183" s="66"/>
      <c r="D183" s="57">
        <v>8</v>
      </c>
      <c r="E183" s="58">
        <v>296924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8</v>
      </c>
      <c r="E185" s="58">
        <v>296924</v>
      </c>
    </row>
    <row r="186" spans="2:5" ht="17.25">
      <c r="B186" s="66"/>
      <c r="C186" s="66"/>
      <c r="D186" s="316"/>
      <c r="E186" s="328"/>
    </row>
    <row r="187" spans="2:5" ht="17.25">
      <c r="B187" s="82" t="s">
        <v>687</v>
      </c>
      <c r="C187" s="82"/>
      <c r="D187" s="316"/>
      <c r="E187" s="328"/>
    </row>
    <row r="188" spans="2:5" ht="17.25">
      <c r="B188" s="83" t="s">
        <v>422</v>
      </c>
      <c r="C188" s="84"/>
      <c r="D188" s="319" t="s">
        <v>109</v>
      </c>
      <c r="E188" s="76">
        <v>629143</v>
      </c>
    </row>
    <row r="189" spans="2:5" ht="17.25">
      <c r="B189" s="66" t="s">
        <v>124</v>
      </c>
      <c r="C189" s="66"/>
      <c r="D189" s="57">
        <v>8</v>
      </c>
      <c r="E189" s="58">
        <v>5033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8</v>
      </c>
      <c r="E191" s="58">
        <v>5033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43083429</v>
      </c>
    </row>
    <row r="224" spans="2:6" ht="17.25">
      <c r="B224" s="66" t="s">
        <v>124</v>
      </c>
      <c r="C224" s="66"/>
      <c r="D224" s="320"/>
      <c r="E224" s="58">
        <v>344667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344667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688</v>
      </c>
      <c r="C232" s="58">
        <v>1606542</v>
      </c>
      <c r="D232" s="57">
        <v>2</v>
      </c>
      <c r="E232" s="58">
        <v>3213</v>
      </c>
    </row>
    <row r="233" spans="2:5" ht="17.25">
      <c r="B233" s="51" t="s">
        <v>689</v>
      </c>
      <c r="C233" s="58">
        <v>19979406</v>
      </c>
      <c r="D233" s="57">
        <v>1.1000000000000001</v>
      </c>
      <c r="E233" s="58">
        <v>21977</v>
      </c>
    </row>
    <row r="234" spans="2:5" ht="17.25">
      <c r="B234" s="51" t="s">
        <v>690</v>
      </c>
      <c r="C234" s="58">
        <v>8074927</v>
      </c>
      <c r="D234" s="57">
        <v>2</v>
      </c>
      <c r="E234" s="58">
        <v>16150</v>
      </c>
    </row>
    <row r="235" spans="2:5" ht="17.25">
      <c r="B235" s="51" t="s">
        <v>423</v>
      </c>
      <c r="C235" s="58">
        <v>40653383</v>
      </c>
      <c r="D235" s="57">
        <v>1</v>
      </c>
      <c r="E235" s="58">
        <v>40653</v>
      </c>
    </row>
    <row r="236" spans="2:5" ht="17.25">
      <c r="B236" s="51" t="s">
        <v>424</v>
      </c>
      <c r="C236" s="58">
        <v>118456188</v>
      </c>
      <c r="D236" s="57">
        <v>1</v>
      </c>
      <c r="E236" s="58">
        <v>118456</v>
      </c>
    </row>
    <row r="237" spans="2:5" ht="17.25">
      <c r="B237" s="51" t="s">
        <v>425</v>
      </c>
      <c r="C237" s="58">
        <v>32452952</v>
      </c>
      <c r="D237" s="57">
        <v>1</v>
      </c>
      <c r="E237" s="58">
        <v>32453</v>
      </c>
    </row>
    <row r="238" spans="2:5" ht="17.25">
      <c r="B238" s="51" t="s">
        <v>426</v>
      </c>
      <c r="C238" s="58">
        <v>43355680</v>
      </c>
      <c r="D238" s="57">
        <v>3</v>
      </c>
      <c r="E238" s="58">
        <v>130067</v>
      </c>
    </row>
    <row r="239" spans="2:5" ht="17.25">
      <c r="B239" s="51" t="s">
        <v>427</v>
      </c>
      <c r="C239" s="58">
        <v>21285698</v>
      </c>
      <c r="D239" s="57">
        <v>3</v>
      </c>
      <c r="E239" s="58">
        <v>63857</v>
      </c>
    </row>
    <row r="240" spans="2:5" ht="17.25">
      <c r="B240" s="51" t="s">
        <v>428</v>
      </c>
      <c r="C240" s="58">
        <v>1606542</v>
      </c>
      <c r="D240" s="57">
        <v>3</v>
      </c>
      <c r="E240" s="58">
        <v>4820</v>
      </c>
    </row>
    <row r="241" spans="2:5" ht="17.25">
      <c r="B241" s="51" t="s">
        <v>429</v>
      </c>
      <c r="C241" s="58">
        <v>10292531</v>
      </c>
      <c r="D241" s="57">
        <v>3</v>
      </c>
      <c r="E241" s="58">
        <v>30878</v>
      </c>
    </row>
    <row r="242" spans="2:5" ht="17.25">
      <c r="B242" s="51" t="s">
        <v>430</v>
      </c>
      <c r="C242" s="58">
        <v>7558492</v>
      </c>
      <c r="D242" s="57">
        <v>3</v>
      </c>
      <c r="E242" s="58">
        <v>22675</v>
      </c>
    </row>
    <row r="243" spans="2:5" ht="17.25">
      <c r="B243" s="51" t="s">
        <v>431</v>
      </c>
      <c r="C243" s="58">
        <v>7474407</v>
      </c>
      <c r="D243" s="57">
        <v>3</v>
      </c>
      <c r="E243" s="58">
        <v>22423</v>
      </c>
    </row>
    <row r="244" spans="2:5" ht="17.25">
      <c r="B244" s="51" t="s">
        <v>432</v>
      </c>
      <c r="C244" s="58">
        <v>10401724</v>
      </c>
      <c r="D244" s="57">
        <v>3</v>
      </c>
      <c r="E244" s="58">
        <v>31205</v>
      </c>
    </row>
    <row r="245" spans="2:5" ht="17.25">
      <c r="B245" s="51" t="s">
        <v>433</v>
      </c>
      <c r="C245" s="58">
        <v>10618162</v>
      </c>
      <c r="D245" s="57">
        <v>3</v>
      </c>
      <c r="E245" s="58">
        <v>31854</v>
      </c>
    </row>
    <row r="246" spans="2:5" ht="17.25">
      <c r="B246" s="51" t="s">
        <v>434</v>
      </c>
      <c r="C246" s="58">
        <v>13841896</v>
      </c>
      <c r="D246" s="57">
        <v>3</v>
      </c>
      <c r="E246" s="58">
        <v>41526</v>
      </c>
    </row>
    <row r="247" spans="2:5" ht="17.25">
      <c r="B247" s="51" t="s">
        <v>435</v>
      </c>
      <c r="C247" s="58">
        <v>5751002</v>
      </c>
      <c r="D247" s="57">
        <v>3</v>
      </c>
      <c r="E247" s="58">
        <v>17253</v>
      </c>
    </row>
    <row r="248" spans="2:5" ht="17.25">
      <c r="B248" s="51" t="s">
        <v>436</v>
      </c>
      <c r="C248" s="58">
        <v>16292960</v>
      </c>
      <c r="D248" s="57">
        <v>3</v>
      </c>
      <c r="E248" s="58">
        <v>48879</v>
      </c>
    </row>
    <row r="249" spans="2:5" ht="17.25">
      <c r="B249" s="51" t="s">
        <v>437</v>
      </c>
      <c r="C249" s="58">
        <v>3617380</v>
      </c>
      <c r="D249" s="57">
        <v>8</v>
      </c>
      <c r="E249" s="58">
        <v>28939</v>
      </c>
    </row>
    <row r="250" spans="2:5" ht="17.25">
      <c r="B250" s="51" t="s">
        <v>438</v>
      </c>
      <c r="C250" s="58">
        <v>3760176</v>
      </c>
      <c r="D250" s="57">
        <v>8</v>
      </c>
      <c r="E250" s="58">
        <v>30081</v>
      </c>
    </row>
    <row r="251" spans="2:5" ht="17.25">
      <c r="B251" s="51" t="s">
        <v>439</v>
      </c>
      <c r="C251" s="58">
        <v>186007</v>
      </c>
      <c r="D251" s="57">
        <v>8</v>
      </c>
      <c r="E251" s="58">
        <v>1488</v>
      </c>
    </row>
    <row r="252" spans="2:5" ht="17.25">
      <c r="B252" s="51" t="s">
        <v>440</v>
      </c>
      <c r="C252" s="58">
        <v>415537</v>
      </c>
      <c r="D252" s="57">
        <v>8</v>
      </c>
      <c r="E252" s="58">
        <v>3324</v>
      </c>
    </row>
    <row r="253" spans="2:5" ht="17.25">
      <c r="B253" s="51" t="s">
        <v>441</v>
      </c>
      <c r="C253" s="58">
        <v>191562523</v>
      </c>
      <c r="D253" s="57">
        <v>1</v>
      </c>
      <c r="E253" s="58">
        <v>191563</v>
      </c>
    </row>
    <row r="254" spans="2:5" ht="17.25">
      <c r="B254" s="51" t="s">
        <v>442</v>
      </c>
      <c r="C254" s="58">
        <v>191562523</v>
      </c>
      <c r="D254" s="57">
        <v>1</v>
      </c>
      <c r="E254" s="58">
        <v>191563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1125297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2298750</v>
      </c>
    </row>
    <row r="270" spans="2:6" ht="17.25">
      <c r="B270" s="66" t="s">
        <v>130</v>
      </c>
      <c r="C270" s="66"/>
      <c r="D270" s="320"/>
      <c r="E270" s="58">
        <v>2298750</v>
      </c>
    </row>
    <row r="271" spans="2:6" ht="17.25">
      <c r="B271" s="66" t="s">
        <v>78</v>
      </c>
      <c r="C271" s="66"/>
      <c r="D271" s="320"/>
      <c r="E271" s="58">
        <v>1149375</v>
      </c>
    </row>
    <row r="272" spans="2:6" ht="17.25">
      <c r="B272" s="66" t="s">
        <v>131</v>
      </c>
      <c r="C272" s="66"/>
      <c r="D272" s="320"/>
      <c r="E272" s="58">
        <v>5075680</v>
      </c>
    </row>
    <row r="273" spans="2:5" ht="17.25">
      <c r="B273" s="66" t="s">
        <v>132</v>
      </c>
      <c r="C273" s="66"/>
      <c r="D273" s="320"/>
      <c r="E273" s="58">
        <v>1494188</v>
      </c>
    </row>
    <row r="274" spans="2:5" ht="17.25">
      <c r="B274" s="66" t="s">
        <v>133</v>
      </c>
      <c r="C274" s="66"/>
      <c r="D274" s="320"/>
      <c r="E274" s="58">
        <v>344667</v>
      </c>
    </row>
    <row r="275" spans="2:5" ht="18" thickBot="1">
      <c r="B275" s="70" t="s">
        <v>134</v>
      </c>
      <c r="C275" s="70"/>
      <c r="D275" s="324"/>
      <c r="E275" s="61">
        <v>1125297</v>
      </c>
    </row>
    <row r="276" spans="2:5" ht="18" thickBot="1">
      <c r="B276" s="79" t="s">
        <v>135</v>
      </c>
      <c r="C276" s="80"/>
      <c r="D276" s="321"/>
      <c r="E276" s="65">
        <v>13786707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92D050"/>
  </sheetPr>
  <dimension ref="B1:F276"/>
  <sheetViews>
    <sheetView tabSelected="1"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897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121628379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1459541</v>
      </c>
    </row>
    <row r="9" spans="2:5" ht="18" thickBot="1">
      <c r="B9" s="62" t="s">
        <v>89</v>
      </c>
      <c r="C9" s="63"/>
      <c r="D9" s="64">
        <v>12</v>
      </c>
      <c r="E9" s="65">
        <v>1459541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1.579</v>
      </c>
      <c r="E14" s="58">
        <v>192051</v>
      </c>
    </row>
    <row r="15" spans="2:5" ht="17.25">
      <c r="B15" s="66" t="s">
        <v>93</v>
      </c>
      <c r="C15" s="66"/>
      <c r="D15" s="57">
        <v>0.79</v>
      </c>
      <c r="E15" s="58">
        <v>96086</v>
      </c>
    </row>
    <row r="16" spans="2:5" ht="17.25">
      <c r="B16" s="66" t="s">
        <v>94</v>
      </c>
      <c r="C16" s="66"/>
      <c r="D16" s="57">
        <v>0.61699999999999999</v>
      </c>
      <c r="E16" s="58">
        <v>75045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1.139</v>
      </c>
      <c r="E18" s="58">
        <v>138535</v>
      </c>
    </row>
    <row r="19" spans="2:5" ht="17.25">
      <c r="B19" s="66" t="s">
        <v>97</v>
      </c>
      <c r="C19" s="66"/>
      <c r="D19" s="57">
        <v>0.23300000000000001</v>
      </c>
      <c r="E19" s="58">
        <v>28340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3.1459999999999999</v>
      </c>
      <c r="E21" s="58">
        <v>382643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1.492</v>
      </c>
      <c r="E23" s="58">
        <v>181470</v>
      </c>
    </row>
    <row r="24" spans="2:5" ht="17.25">
      <c r="B24" s="66" t="s">
        <v>102</v>
      </c>
      <c r="C24" s="66"/>
      <c r="D24" s="57">
        <v>0.629</v>
      </c>
      <c r="E24" s="58">
        <v>76504</v>
      </c>
    </row>
    <row r="25" spans="2:5" ht="17.25">
      <c r="B25" s="66" t="s">
        <v>103</v>
      </c>
      <c r="C25" s="66"/>
      <c r="D25" s="57">
        <v>2.375</v>
      </c>
      <c r="E25" s="58">
        <v>288867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11.999999999999998</v>
      </c>
      <c r="E27" s="58">
        <v>1459541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11.999999999999998</v>
      </c>
      <c r="E31" s="65">
        <v>1459541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562</v>
      </c>
      <c r="C36" s="74"/>
      <c r="D36" s="319" t="s">
        <v>109</v>
      </c>
      <c r="E36" s="76">
        <v>121628379</v>
      </c>
    </row>
    <row r="37" spans="2:6" ht="17.25">
      <c r="B37" s="66" t="s">
        <v>110</v>
      </c>
      <c r="C37" s="66"/>
      <c r="D37" s="57">
        <v>25</v>
      </c>
      <c r="E37" s="58">
        <v>3040709</v>
      </c>
    </row>
    <row r="38" spans="2:6" ht="17.25">
      <c r="B38" s="66" t="s">
        <v>111</v>
      </c>
      <c r="C38" s="66"/>
      <c r="D38" s="57">
        <v>0.5</v>
      </c>
      <c r="E38" s="58">
        <v>60814</v>
      </c>
    </row>
    <row r="39" spans="2:6" ht="17.25">
      <c r="B39" s="66" t="s">
        <v>111</v>
      </c>
      <c r="C39" s="66"/>
      <c r="D39" s="57">
        <v>0.5</v>
      </c>
      <c r="E39" s="58">
        <v>60814</v>
      </c>
    </row>
    <row r="40" spans="2:6" ht="17.25">
      <c r="B40" s="66" t="s">
        <v>111</v>
      </c>
      <c r="C40" s="66"/>
      <c r="D40" s="57">
        <v>0.5</v>
      </c>
      <c r="E40" s="58">
        <v>60814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121628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27.5</v>
      </c>
      <c r="E45" s="58">
        <v>3344779</v>
      </c>
    </row>
    <row r="46" spans="2:6" ht="17.25">
      <c r="B46" s="66"/>
      <c r="C46" s="66"/>
      <c r="D46" s="316"/>
      <c r="E46" s="328"/>
    </row>
    <row r="47" spans="2:6" ht="17.25">
      <c r="B47" s="74" t="s">
        <v>206</v>
      </c>
      <c r="C47" s="74"/>
      <c r="D47" s="319" t="s">
        <v>109</v>
      </c>
      <c r="E47" s="76">
        <v>0</v>
      </c>
    </row>
    <row r="48" spans="2:6" ht="17.25">
      <c r="B48" s="66" t="s">
        <v>110</v>
      </c>
      <c r="C48" s="66"/>
      <c r="D48" s="57">
        <v>0</v>
      </c>
      <c r="E48" s="58">
        <v>0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0</v>
      </c>
      <c r="E54" s="58">
        <v>0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0</v>
      </c>
      <c r="E56" s="58">
        <v>0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121628379</v>
      </c>
    </row>
    <row r="136" spans="2:5" ht="17.25">
      <c r="B136" s="66" t="s">
        <v>110</v>
      </c>
      <c r="C136" s="66"/>
      <c r="D136" s="57">
        <v>25</v>
      </c>
      <c r="E136" s="58">
        <v>3040709</v>
      </c>
    </row>
    <row r="137" spans="2:5" ht="17.25">
      <c r="B137" s="66" t="s">
        <v>111</v>
      </c>
      <c r="C137" s="66"/>
      <c r="D137" s="57">
        <v>0.5</v>
      </c>
      <c r="E137" s="58">
        <v>60814</v>
      </c>
    </row>
    <row r="138" spans="2:5" ht="17.25">
      <c r="B138" s="66" t="s">
        <v>111</v>
      </c>
      <c r="C138" s="66"/>
      <c r="D138" s="57">
        <v>0.5</v>
      </c>
      <c r="E138" s="58">
        <v>60814</v>
      </c>
    </row>
    <row r="139" spans="2:5" ht="17.25">
      <c r="B139" s="66" t="s">
        <v>111</v>
      </c>
      <c r="C139" s="66"/>
      <c r="D139" s="57">
        <v>0.5</v>
      </c>
      <c r="E139" s="58">
        <v>60814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1</v>
      </c>
      <c r="E142" s="58">
        <v>121628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3344779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729770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490</v>
      </c>
      <c r="C163" s="82"/>
      <c r="D163" s="316"/>
      <c r="E163" s="328"/>
    </row>
    <row r="164" spans="2:5" ht="17.25">
      <c r="B164" s="83">
        <v>152</v>
      </c>
      <c r="C164" s="84"/>
      <c r="D164" s="319" t="s">
        <v>109</v>
      </c>
      <c r="E164" s="76">
        <v>21400767</v>
      </c>
    </row>
    <row r="165" spans="2:5" ht="17.25">
      <c r="B165" s="66" t="s">
        <v>124</v>
      </c>
      <c r="C165" s="66"/>
      <c r="D165" s="57">
        <v>8</v>
      </c>
      <c r="E165" s="58">
        <v>171206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171206</v>
      </c>
    </row>
    <row r="168" spans="2:5" ht="17.25">
      <c r="B168" s="66"/>
      <c r="C168" s="66"/>
      <c r="D168" s="316"/>
      <c r="E168" s="328"/>
    </row>
    <row r="169" spans="2:5" ht="17.25">
      <c r="B169" s="82" t="s">
        <v>491</v>
      </c>
      <c r="C169" s="82"/>
      <c r="D169" s="316"/>
      <c r="E169" s="328"/>
    </row>
    <row r="170" spans="2:5" ht="17.25">
      <c r="B170" s="83">
        <v>150</v>
      </c>
      <c r="C170" s="84"/>
      <c r="D170" s="319" t="s">
        <v>109</v>
      </c>
      <c r="E170" s="76">
        <v>1177029</v>
      </c>
    </row>
    <row r="171" spans="2:5" ht="17.25">
      <c r="B171" s="66" t="s">
        <v>124</v>
      </c>
      <c r="C171" s="66"/>
      <c r="D171" s="57">
        <v>8</v>
      </c>
      <c r="E171" s="58">
        <v>9416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9416</v>
      </c>
    </row>
    <row r="174" spans="2:5" ht="17.25">
      <c r="B174" s="66"/>
      <c r="C174" s="66"/>
      <c r="D174" s="316"/>
      <c r="E174" s="328"/>
    </row>
    <row r="175" spans="2:5" ht="17.25">
      <c r="B175" s="82" t="s">
        <v>563</v>
      </c>
      <c r="C175" s="82"/>
      <c r="D175" s="316"/>
      <c r="E175" s="328"/>
    </row>
    <row r="176" spans="2:5" ht="17.25">
      <c r="B176" s="83">
        <v>151</v>
      </c>
      <c r="C176" s="84"/>
      <c r="D176" s="319" t="s">
        <v>109</v>
      </c>
      <c r="E176" s="76">
        <v>753962</v>
      </c>
    </row>
    <row r="177" spans="2:5" ht="17.25">
      <c r="B177" s="66" t="s">
        <v>124</v>
      </c>
      <c r="C177" s="66"/>
      <c r="D177" s="57">
        <v>8</v>
      </c>
      <c r="E177" s="58">
        <v>6032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8</v>
      </c>
      <c r="E179" s="58">
        <v>6032</v>
      </c>
    </row>
    <row r="180" spans="2:5" ht="17.25">
      <c r="B180" s="66"/>
      <c r="C180" s="66"/>
      <c r="D180" s="316"/>
      <c r="E180" s="328"/>
    </row>
    <row r="181" spans="2:5" ht="17.25">
      <c r="B181" s="82" t="s">
        <v>207</v>
      </c>
      <c r="C181" s="82"/>
      <c r="D181" s="316"/>
      <c r="E181" s="328"/>
    </row>
    <row r="182" spans="2:5" ht="17.25">
      <c r="B182" s="83" t="s">
        <v>206</v>
      </c>
      <c r="C182" s="84"/>
      <c r="D182" s="319" t="s">
        <v>109</v>
      </c>
      <c r="E182" s="76">
        <v>0</v>
      </c>
    </row>
    <row r="183" spans="2:5" ht="17.25">
      <c r="B183" s="66" t="s">
        <v>124</v>
      </c>
      <c r="C183" s="66"/>
      <c r="D183" s="57">
        <v>0</v>
      </c>
      <c r="E183" s="58">
        <v>0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0</v>
      </c>
      <c r="E185" s="58">
        <v>0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23331758</v>
      </c>
    </row>
    <row r="224" spans="2:6" ht="17.25">
      <c r="B224" s="66" t="s">
        <v>124</v>
      </c>
      <c r="C224" s="66"/>
      <c r="D224" s="320"/>
      <c r="E224" s="58">
        <v>186654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186654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492</v>
      </c>
      <c r="C232" s="58">
        <v>5396264</v>
      </c>
      <c r="D232" s="57">
        <v>8</v>
      </c>
      <c r="E232" s="58">
        <v>43170</v>
      </c>
    </row>
    <row r="233" spans="2:5" ht="17.25">
      <c r="B233" s="51" t="s">
        <v>493</v>
      </c>
      <c r="C233" s="58">
        <v>5203803</v>
      </c>
      <c r="D233" s="57">
        <v>4</v>
      </c>
      <c r="E233" s="58">
        <v>20815</v>
      </c>
    </row>
    <row r="234" spans="2:5" ht="17.25">
      <c r="B234" s="51" t="s">
        <v>494</v>
      </c>
      <c r="C234" s="58">
        <v>845335</v>
      </c>
      <c r="D234" s="57">
        <v>0</v>
      </c>
      <c r="E234" s="58">
        <v>0</v>
      </c>
    </row>
    <row r="235" spans="2:5" ht="17.25">
      <c r="B235" s="51" t="s">
        <v>495</v>
      </c>
      <c r="C235" s="58">
        <v>2215010</v>
      </c>
      <c r="D235" s="57">
        <v>0</v>
      </c>
      <c r="E235" s="58">
        <v>0</v>
      </c>
    </row>
    <row r="236" spans="2:5" ht="17.25">
      <c r="B236" s="51" t="s">
        <v>828</v>
      </c>
      <c r="C236" s="58">
        <v>98296621</v>
      </c>
      <c r="D236" s="57">
        <v>3</v>
      </c>
      <c r="E236" s="58">
        <v>294890</v>
      </c>
    </row>
    <row r="237" spans="2:5" ht="17.25">
      <c r="B237" s="51" t="s">
        <v>496</v>
      </c>
      <c r="C237" s="58">
        <v>121628379</v>
      </c>
      <c r="D237" s="57">
        <v>1.927</v>
      </c>
      <c r="E237" s="58">
        <v>234378</v>
      </c>
    </row>
    <row r="238" spans="2:5" ht="17.25">
      <c r="B238" s="51" t="s">
        <v>564</v>
      </c>
      <c r="C238" s="58">
        <v>121628379</v>
      </c>
      <c r="D238" s="57">
        <v>1</v>
      </c>
      <c r="E238" s="58">
        <v>121628</v>
      </c>
    </row>
    <row r="239" spans="2:5" ht="17.25">
      <c r="B239" s="51" t="s">
        <v>565</v>
      </c>
      <c r="C239" s="58">
        <v>121628379</v>
      </c>
      <c r="D239" s="57">
        <v>1</v>
      </c>
      <c r="E239" s="58">
        <v>121628</v>
      </c>
    </row>
    <row r="240" spans="2:5" ht="17.25">
      <c r="B240" s="51">
        <v>0</v>
      </c>
      <c r="C240" s="58">
        <v>0</v>
      </c>
      <c r="D240" s="57">
        <v>0</v>
      </c>
      <c r="E240" s="58">
        <v>0</v>
      </c>
    </row>
    <row r="241" spans="2:5" ht="17.25">
      <c r="B241" s="51">
        <v>0</v>
      </c>
      <c r="C241" s="58">
        <v>0</v>
      </c>
      <c r="D241" s="57">
        <v>0</v>
      </c>
      <c r="E241" s="58">
        <v>0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836509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1459541</v>
      </c>
    </row>
    <row r="270" spans="2:6" ht="17.25">
      <c r="B270" s="66" t="s">
        <v>130</v>
      </c>
      <c r="C270" s="66"/>
      <c r="D270" s="320"/>
      <c r="E270" s="58">
        <v>1459541</v>
      </c>
    </row>
    <row r="271" spans="2:6" ht="17.25">
      <c r="B271" s="66" t="s">
        <v>78</v>
      </c>
      <c r="C271" s="66"/>
      <c r="D271" s="320"/>
      <c r="E271" s="58">
        <v>729770</v>
      </c>
    </row>
    <row r="272" spans="2:6" ht="17.25">
      <c r="B272" s="66" t="s">
        <v>131</v>
      </c>
      <c r="C272" s="66"/>
      <c r="D272" s="320"/>
      <c r="E272" s="58">
        <v>3344779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186654</v>
      </c>
    </row>
    <row r="275" spans="2:5" ht="18" thickBot="1">
      <c r="B275" s="70" t="s">
        <v>134</v>
      </c>
      <c r="C275" s="70"/>
      <c r="D275" s="324"/>
      <c r="E275" s="61">
        <v>836509</v>
      </c>
    </row>
    <row r="276" spans="2:5" ht="18" thickBot="1">
      <c r="B276" s="79" t="s">
        <v>135</v>
      </c>
      <c r="C276" s="80"/>
      <c r="D276" s="321"/>
      <c r="E276" s="65">
        <v>8016794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J87"/>
  <sheetViews>
    <sheetView topLeftCell="A7" workbookViewId="0">
      <selection activeCell="C29" sqref="C29:C31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"CARBON COUNTY "&amp;D3</f>
        <v>CARBON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160788114</v>
      </c>
      <c r="D6" s="18">
        <f>D25</f>
        <v>159193812</v>
      </c>
      <c r="E6" s="30">
        <f>E25</f>
        <v>15274918</v>
      </c>
      <c r="F6" s="18">
        <f>F25</f>
        <v>15123443</v>
      </c>
      <c r="G6" s="18">
        <f t="shared" ref="G6:G11" si="0">D6-C6</f>
        <v>-1594302</v>
      </c>
      <c r="H6" s="19">
        <f>IF(E6=0,"",F6/E6-1)</f>
        <v>-9.9165835129196855E-3</v>
      </c>
      <c r="I6" s="23">
        <f>IF(D6=0,"N/A",F6/D6)</f>
        <v>9.5000193851755996E-2</v>
      </c>
    </row>
    <row r="7" spans="1:10">
      <c r="A7" s="1" t="s">
        <v>14</v>
      </c>
      <c r="B7" s="37" t="s">
        <v>70</v>
      </c>
      <c r="C7" s="30">
        <f>C42</f>
        <v>1280696553</v>
      </c>
      <c r="D7" s="18">
        <f>D42</f>
        <v>1330187871</v>
      </c>
      <c r="E7" s="30">
        <f>E42</f>
        <v>121666519</v>
      </c>
      <c r="F7" s="18">
        <f>F42</f>
        <v>126368254</v>
      </c>
      <c r="G7" s="18">
        <f t="shared" si="0"/>
        <v>49491318</v>
      </c>
      <c r="H7" s="19">
        <f t="shared" ref="H7:H14" si="1">IF(E7=0,"",F7/E7-1)</f>
        <v>3.864444416298296E-2</v>
      </c>
      <c r="I7" s="23">
        <f>IF(D7=0,"N/A",F7/D7)</f>
        <v>9.5000305411745853E-2</v>
      </c>
    </row>
    <row r="8" spans="1:10">
      <c r="A8" s="1" t="s">
        <v>17</v>
      </c>
      <c r="B8" s="37" t="s">
        <v>71</v>
      </c>
      <c r="C8" s="30">
        <f>C49</f>
        <v>101040760</v>
      </c>
      <c r="D8" s="18">
        <f>D49</f>
        <v>89104172</v>
      </c>
      <c r="E8" s="30">
        <f>E49</f>
        <v>9598904</v>
      </c>
      <c r="F8" s="18">
        <f>F49</f>
        <v>8464903</v>
      </c>
      <c r="G8" s="18">
        <f t="shared" si="0"/>
        <v>-11936588</v>
      </c>
      <c r="H8" s="19">
        <f t="shared" si="1"/>
        <v>-0.1181385916558807</v>
      </c>
      <c r="I8" s="23">
        <f>IF(D8=0,"N/A",F8/D8)</f>
        <v>9.5000074743974955E-2</v>
      </c>
    </row>
    <row r="9" spans="1:10">
      <c r="A9" s="1" t="s">
        <v>19</v>
      </c>
      <c r="B9" s="37" t="s">
        <v>20</v>
      </c>
      <c r="C9" s="30">
        <f>C87</f>
        <v>1150528801</v>
      </c>
      <c r="D9" s="18">
        <f>D87</f>
        <v>1131848342</v>
      </c>
      <c r="E9" s="30">
        <f>E87</f>
        <v>132310808</v>
      </c>
      <c r="F9" s="18">
        <f>F87</f>
        <v>130162589</v>
      </c>
      <c r="G9" s="18">
        <f t="shared" si="0"/>
        <v>-18680459</v>
      </c>
      <c r="H9" s="19">
        <f t="shared" si="1"/>
        <v>-1.6236156610879404E-2</v>
      </c>
      <c r="I9" s="23">
        <f>IF(D9=0,"N/A",F9/D9)</f>
        <v>0.11500002621375929</v>
      </c>
    </row>
    <row r="10" spans="1:10">
      <c r="B10" s="1" t="s">
        <v>23</v>
      </c>
      <c r="C10" s="30">
        <f>'MINERAL VALUE DETAIL'!V35</f>
        <v>217450807</v>
      </c>
      <c r="D10" s="310">
        <f>'STATE ASSESSED'!C8</f>
        <v>188582555</v>
      </c>
      <c r="E10" s="30">
        <f>C10</f>
        <v>217450807</v>
      </c>
      <c r="F10" s="310">
        <f>D10</f>
        <v>188582555</v>
      </c>
      <c r="G10" s="18">
        <f t="shared" si="0"/>
        <v>-28868252</v>
      </c>
      <c r="H10" s="19">
        <f t="shared" si="1"/>
        <v>-0.13275762181926509</v>
      </c>
      <c r="I10" s="23">
        <f>IF(D10=0,"N/A",F10/D10)</f>
        <v>1</v>
      </c>
    </row>
    <row r="11" spans="1:10">
      <c r="B11" s="1" t="s">
        <v>66</v>
      </c>
      <c r="C11" s="311">
        <f>'STATE ASSESSED'!E8</f>
        <v>833323559</v>
      </c>
      <c r="D11" s="310">
        <f>'STATE ASSESSED'!F8</f>
        <v>836202595</v>
      </c>
      <c r="E11" s="30">
        <f>'STATE ASSESSED'!H8</f>
        <v>95247619</v>
      </c>
      <c r="F11" s="310">
        <f>'STATE ASSESSED'!I8</f>
        <v>95635163</v>
      </c>
      <c r="G11" s="18">
        <f t="shared" si="0"/>
        <v>2879036</v>
      </c>
      <c r="H11" s="19">
        <f>IF(E11=0,"",F11/E11-1)</f>
        <v>4.0688051215223009E-3</v>
      </c>
      <c r="I11" s="23">
        <f>F11/D11</f>
        <v>0.11436841211907504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2693054228</v>
      </c>
      <c r="D13" s="16">
        <f>SUM(D6:D9)</f>
        <v>2710334197</v>
      </c>
      <c r="E13" s="16">
        <f>SUM(E6:E9)</f>
        <v>278851149</v>
      </c>
      <c r="F13" s="16">
        <f>SUM(F6:F9)</f>
        <v>280119189</v>
      </c>
      <c r="G13" s="16">
        <f>SUM(G6:G9)</f>
        <v>17279969</v>
      </c>
      <c r="H13" s="20">
        <f t="shared" si="1"/>
        <v>4.5473723330435867E-3</v>
      </c>
      <c r="I13" s="22"/>
    </row>
    <row r="14" spans="1:10">
      <c r="B14" s="13" t="s">
        <v>74</v>
      </c>
      <c r="C14" s="17">
        <f>SUM(C10:C11)</f>
        <v>1050774366</v>
      </c>
      <c r="D14" s="17">
        <f>SUM(D10:D11)</f>
        <v>1024785150</v>
      </c>
      <c r="E14" s="17">
        <f>SUM(E10:E11)</f>
        <v>312698426</v>
      </c>
      <c r="F14" s="17">
        <f>SUM(F10:F11)</f>
        <v>284217718</v>
      </c>
      <c r="G14" s="17">
        <f>SUM(G10:G11)</f>
        <v>-25989216</v>
      </c>
      <c r="H14" s="21">
        <f t="shared" si="1"/>
        <v>-9.1080432876883055E-2</v>
      </c>
      <c r="I14" s="22"/>
    </row>
    <row r="15" spans="1:10">
      <c r="B15" s="8" t="s">
        <v>72</v>
      </c>
      <c r="C15" s="16">
        <f>SUM(C13:C14)</f>
        <v>3743828594</v>
      </c>
      <c r="D15" s="16">
        <f>SUM(D13:D14)</f>
        <v>3735119347</v>
      </c>
      <c r="E15" s="16">
        <f>SUM(E13:E14)</f>
        <v>591549575</v>
      </c>
      <c r="F15" s="16">
        <f>SUM(F13:F14)</f>
        <v>564336907</v>
      </c>
      <c r="G15" s="16">
        <f>SUM(G13:G14)</f>
        <v>-8709247</v>
      </c>
      <c r="H15" s="20">
        <f>IF(E15=0,"",F15/E15-1)</f>
        <v>-4.6002345619130858E-2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98746923</v>
      </c>
      <c r="D22" s="3">
        <v>92150516</v>
      </c>
      <c r="E22" s="30">
        <v>9380940</v>
      </c>
      <c r="F22" s="3">
        <v>8754309</v>
      </c>
      <c r="G22" s="18">
        <f>D22-C22</f>
        <v>-6596407</v>
      </c>
      <c r="H22" s="19">
        <f>IF(E22=0,"",F22/E22-1)</f>
        <v>-6.6798316586610729E-2</v>
      </c>
      <c r="I22" s="23">
        <f>IF(D22=0,"N/A",F22/D22)</f>
        <v>9.5000108301075595E-2</v>
      </c>
    </row>
    <row r="23" spans="1:9">
      <c r="A23" s="1">
        <v>120</v>
      </c>
      <c r="B23" s="37" t="s">
        <v>76</v>
      </c>
      <c r="C23" s="30">
        <v>0</v>
      </c>
      <c r="D23" s="3">
        <v>5236</v>
      </c>
      <c r="E23" s="30">
        <v>0</v>
      </c>
      <c r="F23" s="3">
        <v>497</v>
      </c>
      <c r="G23" s="18">
        <f>D23-C23</f>
        <v>5236</v>
      </c>
      <c r="H23" s="19" t="str">
        <f>IF(E23=0,"",F23/E23-1)</f>
        <v/>
      </c>
      <c r="I23" s="23">
        <f>IF(D23=0,"N/A",F23/D23)</f>
        <v>9.4919786096256689E-2</v>
      </c>
    </row>
    <row r="24" spans="1:9">
      <c r="A24" s="29">
        <v>130</v>
      </c>
      <c r="B24" s="38" t="s">
        <v>77</v>
      </c>
      <c r="C24" s="31">
        <v>62041191</v>
      </c>
      <c r="D24" s="4">
        <v>67038060</v>
      </c>
      <c r="E24" s="31">
        <v>5893978</v>
      </c>
      <c r="F24" s="4">
        <v>6368637</v>
      </c>
      <c r="G24" s="27">
        <f>D24-C24</f>
        <v>4996869</v>
      </c>
      <c r="H24" s="24">
        <f>IF(E24=0,"",F24/E24-1)</f>
        <v>8.0532876098281969E-2</v>
      </c>
      <c r="I24" s="25">
        <f>IF(D24=0,"N/A",F24/D24)</f>
        <v>9.5000317729958178E-2</v>
      </c>
    </row>
    <row r="25" spans="1:9">
      <c r="A25" s="8" t="s">
        <v>15</v>
      </c>
      <c r="B25" s="8" t="s">
        <v>16</v>
      </c>
      <c r="C25" s="16">
        <f>SUM(C22:C24)</f>
        <v>160788114</v>
      </c>
      <c r="D25" s="16">
        <f>SUM(D22:D24)</f>
        <v>159193812</v>
      </c>
      <c r="E25" s="16">
        <f>SUM(E22:E24)</f>
        <v>15274918</v>
      </c>
      <c r="F25" s="16">
        <f>SUM(F22:F24)</f>
        <v>15123443</v>
      </c>
      <c r="G25" s="16">
        <f>SUM(G22:G24)</f>
        <v>-1594302</v>
      </c>
      <c r="H25" s="20">
        <f>IF(E25=0,"",F25/E25-1)</f>
        <v>-9.9165835129196855E-3</v>
      </c>
      <c r="I25" s="26">
        <f>IF(D25=0,"N/A",F25/D25)</f>
        <v>9.5000193851755996E-2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C3</f>
        <v>2016</v>
      </c>
      <c r="D27" s="35">
        <f>$D$3</f>
        <v>2017</v>
      </c>
      <c r="E27" s="35">
        <f>C3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126199</v>
      </c>
      <c r="D29" s="3">
        <v>124464</v>
      </c>
      <c r="E29" s="32">
        <f t="shared" ref="E29:F31" si="2">IF(C29&lt;&gt;0,C22/C29,0)</f>
        <v>782.46993240833922</v>
      </c>
      <c r="F29" s="39">
        <f t="shared" si="2"/>
        <v>740.37887260573336</v>
      </c>
      <c r="G29" s="18">
        <f>D29-C29</f>
        <v>-1735</v>
      </c>
      <c r="H29" s="28">
        <f>F29-E29</f>
        <v>-42.091059802605855</v>
      </c>
      <c r="I29" s="2"/>
    </row>
    <row r="30" spans="1:9">
      <c r="A30" s="1">
        <v>120</v>
      </c>
      <c r="B30" s="37" t="s">
        <v>76</v>
      </c>
      <c r="C30" s="30">
        <v>0</v>
      </c>
      <c r="D30" s="3">
        <v>14</v>
      </c>
      <c r="E30" s="32">
        <f t="shared" si="2"/>
        <v>0</v>
      </c>
      <c r="F30" s="39">
        <f t="shared" si="2"/>
        <v>374</v>
      </c>
      <c r="G30" s="18">
        <f>D30-C30</f>
        <v>14</v>
      </c>
      <c r="H30" s="28">
        <f>F30-E30</f>
        <v>374</v>
      </c>
      <c r="I30" s="2"/>
    </row>
    <row r="31" spans="1:9">
      <c r="A31" s="1">
        <v>130</v>
      </c>
      <c r="B31" s="37" t="s">
        <v>77</v>
      </c>
      <c r="C31" s="30">
        <v>1689100</v>
      </c>
      <c r="D31" s="3">
        <v>1690801</v>
      </c>
      <c r="E31" s="32">
        <f t="shared" si="2"/>
        <v>36.730324433130072</v>
      </c>
      <c r="F31" s="39">
        <f t="shared" si="2"/>
        <v>39.648699048557461</v>
      </c>
      <c r="G31" s="18">
        <f>D31-C31</f>
        <v>1701</v>
      </c>
      <c r="H31" s="28">
        <f>F31-E31</f>
        <v>2.9183746154273891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251912218</v>
      </c>
      <c r="D38" s="3">
        <v>257364796</v>
      </c>
      <c r="E38" s="30">
        <v>23931893</v>
      </c>
      <c r="F38" s="3">
        <v>24449982</v>
      </c>
      <c r="G38" s="18">
        <f>D38-C38</f>
        <v>5452578</v>
      </c>
      <c r="H38" s="19">
        <f>IF(E38=0,"",F38/E38-1)</f>
        <v>2.1648475530122058E-2</v>
      </c>
      <c r="I38" s="23">
        <f>IF(D38=0,"N/A",F38/D38)</f>
        <v>9.5001268161011426E-2</v>
      </c>
    </row>
    <row r="39" spans="1:9">
      <c r="A39" s="1">
        <v>300</v>
      </c>
      <c r="B39" s="37" t="s">
        <v>64</v>
      </c>
      <c r="C39" s="30">
        <v>779606036</v>
      </c>
      <c r="D39" s="3">
        <v>808460889</v>
      </c>
      <c r="E39" s="30">
        <v>74062633</v>
      </c>
      <c r="F39" s="3">
        <v>76803827</v>
      </c>
      <c r="G39" s="18">
        <f>D39-C39</f>
        <v>28854853</v>
      </c>
      <c r="H39" s="19">
        <f>IF(E39=0,"",F39/E39-1)</f>
        <v>3.7011835644568558E-2</v>
      </c>
      <c r="I39" s="23">
        <f>IF(D39=0,"N/A",F39/D39)</f>
        <v>9.5000052624685472E-2</v>
      </c>
    </row>
    <row r="40" spans="1:9">
      <c r="A40" s="1">
        <v>400</v>
      </c>
      <c r="B40" s="37" t="s">
        <v>62</v>
      </c>
      <c r="C40" s="30">
        <v>41770770</v>
      </c>
      <c r="D40" s="3">
        <v>41627402</v>
      </c>
      <c r="E40" s="30">
        <v>3968269</v>
      </c>
      <c r="F40" s="3">
        <v>3954644</v>
      </c>
      <c r="G40" s="18">
        <f>D40-C40</f>
        <v>-143368</v>
      </c>
      <c r="H40" s="19">
        <f>IF(E40=0,"",F40/E40-1)</f>
        <v>-3.4334869939512958E-3</v>
      </c>
      <c r="I40" s="23">
        <f>IF(D40=0,"N/A",F40/D40)</f>
        <v>9.500098036384784E-2</v>
      </c>
    </row>
    <row r="41" spans="1:9">
      <c r="A41" s="29">
        <v>500</v>
      </c>
      <c r="B41" s="38" t="s">
        <v>63</v>
      </c>
      <c r="C41" s="31">
        <v>207407529</v>
      </c>
      <c r="D41" s="4">
        <v>222734784</v>
      </c>
      <c r="E41" s="31">
        <v>19703724</v>
      </c>
      <c r="F41" s="4">
        <v>21159801</v>
      </c>
      <c r="G41" s="27">
        <f>D41-C41</f>
        <v>15327255</v>
      </c>
      <c r="H41" s="24">
        <f>IF(E41=0,"",F41/E41-1)</f>
        <v>7.3898568615760052E-2</v>
      </c>
      <c r="I41" s="25">
        <f>IF(D41=0,"N/A",F41/D41)</f>
        <v>9.4999984376037114E-2</v>
      </c>
    </row>
    <row r="42" spans="1:9">
      <c r="A42" s="8" t="s">
        <v>14</v>
      </c>
      <c r="B42" s="8" t="s">
        <v>69</v>
      </c>
      <c r="C42" s="16">
        <f>SUM(C38:C41)</f>
        <v>1280696553</v>
      </c>
      <c r="D42" s="16">
        <f>SUM(D38:D41)</f>
        <v>1330187871</v>
      </c>
      <c r="E42" s="16">
        <f>SUM(E38:E41)</f>
        <v>121666519</v>
      </c>
      <c r="F42" s="16">
        <f>SUM(F38:F41)</f>
        <v>126368254</v>
      </c>
      <c r="G42" s="16">
        <f>SUM(G38:G41)</f>
        <v>49491318</v>
      </c>
      <c r="H42" s="20">
        <f>IF(E42=0,"",F42/E42-1)</f>
        <v>3.864444416298296E-2</v>
      </c>
      <c r="I42" s="26">
        <f>IF(D42=0,"N/A",F42/D42)</f>
        <v>9.5000305411745853E-2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22581184</v>
      </c>
      <c r="D47" s="3">
        <v>22313578</v>
      </c>
      <c r="E47" s="30">
        <v>2145240</v>
      </c>
      <c r="F47" s="3">
        <v>2119788</v>
      </c>
      <c r="G47" s="18">
        <f>D47-C47</f>
        <v>-267606</v>
      </c>
      <c r="H47" s="19">
        <f>IF(E47=0,"",F47/E47-1)</f>
        <v>-1.1864406779661052E-2</v>
      </c>
      <c r="I47" s="23">
        <f>IF(D47=0,"N/A",F47/D47)</f>
        <v>9.4999914401894661E-2</v>
      </c>
    </row>
    <row r="48" spans="1:9">
      <c r="A48" s="29">
        <v>730</v>
      </c>
      <c r="B48" s="38" t="s">
        <v>67</v>
      </c>
      <c r="C48" s="31">
        <v>78459576</v>
      </c>
      <c r="D48" s="4">
        <v>66790594</v>
      </c>
      <c r="E48" s="31">
        <v>7453664</v>
      </c>
      <c r="F48" s="4">
        <v>6345115</v>
      </c>
      <c r="G48" s="27">
        <f>D48-C48</f>
        <v>-11668982</v>
      </c>
      <c r="H48" s="24">
        <f>IF(E48=0,"",F48/E48-1)</f>
        <v>-0.14872537855207857</v>
      </c>
      <c r="I48" s="25">
        <f>IF(D48=0,"N/A",F48/D48)</f>
        <v>9.5000128311480511E-2</v>
      </c>
    </row>
    <row r="49" spans="1:9">
      <c r="A49" s="8" t="s">
        <v>17</v>
      </c>
      <c r="B49" s="8" t="s">
        <v>68</v>
      </c>
      <c r="C49" s="16">
        <f>SUM(C47:C48)</f>
        <v>101040760</v>
      </c>
      <c r="D49" s="16">
        <f>SUM(D47:D48)</f>
        <v>89104172</v>
      </c>
      <c r="E49" s="16">
        <f>SUM(E47:E48)</f>
        <v>9598904</v>
      </c>
      <c r="F49" s="16">
        <f>SUM(F47:F48)</f>
        <v>8464903</v>
      </c>
      <c r="G49" s="16">
        <f>SUM(G47:G48)</f>
        <v>-11936588</v>
      </c>
      <c r="H49" s="20">
        <f>IF(E49=0,"",F49/E49-1)</f>
        <v>-0.1181385916558807</v>
      </c>
      <c r="I49" s="26">
        <f>IF(D49=0,"N/A",F49/D49)</f>
        <v>9.5000074743974955E-2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42647</v>
      </c>
      <c r="D56" s="3">
        <v>0</v>
      </c>
      <c r="E56" s="30">
        <v>4904</v>
      </c>
      <c r="F56" s="3">
        <v>0</v>
      </c>
      <c r="G56" s="18">
        <f>D56-C56</f>
        <v>-42647</v>
      </c>
      <c r="H56" s="19">
        <f t="shared" ref="H56:H87" si="3">IF(E56=0,"",F56/E56-1)</f>
        <v>-1</v>
      </c>
      <c r="I56" s="23" t="str">
        <f t="shared" ref="I56:I87" si="4">IF(D56=0,"N/A",F56/D56)</f>
        <v>N/A</v>
      </c>
    </row>
    <row r="57" spans="1:9">
      <c r="A57" s="1">
        <v>502</v>
      </c>
      <c r="B57" s="1" t="s">
        <v>28</v>
      </c>
      <c r="C57" s="30">
        <v>0</v>
      </c>
      <c r="D57" s="3">
        <v>0</v>
      </c>
      <c r="E57" s="30">
        <v>0</v>
      </c>
      <c r="F57" s="3">
        <v>0</v>
      </c>
      <c r="G57" s="18">
        <f t="shared" ref="G57:G86" si="5">D57-C57</f>
        <v>0</v>
      </c>
      <c r="H57" s="19" t="str">
        <f t="shared" si="3"/>
        <v/>
      </c>
      <c r="I57" s="23" t="str">
        <f t="shared" si="4"/>
        <v>N/A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5"/>
        <v>0</v>
      </c>
      <c r="H58" s="19" t="str">
        <f t="shared" si="3"/>
        <v/>
      </c>
      <c r="I58" s="23" t="str">
        <f t="shared" si="4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5"/>
        <v>0</v>
      </c>
      <c r="H59" s="19" t="str">
        <f t="shared" si="3"/>
        <v/>
      </c>
      <c r="I59" s="23" t="str">
        <f t="shared" si="4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5"/>
        <v>0</v>
      </c>
      <c r="H60" s="19" t="str">
        <f t="shared" si="3"/>
        <v/>
      </c>
      <c r="I60" s="23" t="str">
        <f t="shared" si="4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5"/>
        <v>0</v>
      </c>
      <c r="H61" s="19" t="str">
        <f t="shared" si="3"/>
        <v/>
      </c>
      <c r="I61" s="23" t="str">
        <f t="shared" si="4"/>
        <v>N/A</v>
      </c>
    </row>
    <row r="62" spans="1:9">
      <c r="A62" s="1">
        <v>507</v>
      </c>
      <c r="B62" s="1" t="s">
        <v>33</v>
      </c>
      <c r="C62" s="30">
        <v>4522458</v>
      </c>
      <c r="D62" s="3">
        <v>4884620</v>
      </c>
      <c r="E62" s="30">
        <v>520083</v>
      </c>
      <c r="F62" s="3">
        <v>561731</v>
      </c>
      <c r="G62" s="18">
        <f t="shared" si="5"/>
        <v>362162</v>
      </c>
      <c r="H62" s="19">
        <f t="shared" si="3"/>
        <v>8.007952576800248E-2</v>
      </c>
      <c r="I62" s="23">
        <f t="shared" si="4"/>
        <v>0.1149999385827352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5"/>
        <v>0</v>
      </c>
      <c r="H63" s="19" t="str">
        <f t="shared" si="3"/>
        <v/>
      </c>
      <c r="I63" s="23" t="str">
        <f t="shared" si="4"/>
        <v>N/A</v>
      </c>
    </row>
    <row r="64" spans="1:9">
      <c r="A64" s="1">
        <v>509</v>
      </c>
      <c r="B64" s="1" t="s">
        <v>24</v>
      </c>
      <c r="C64" s="30">
        <v>569682</v>
      </c>
      <c r="D64" s="3">
        <v>562085</v>
      </c>
      <c r="E64" s="30">
        <v>65514</v>
      </c>
      <c r="F64" s="3">
        <v>64640</v>
      </c>
      <c r="G64" s="18">
        <f t="shared" si="5"/>
        <v>-7597</v>
      </c>
      <c r="H64" s="19">
        <f t="shared" si="3"/>
        <v>-1.3340660011600614E-2</v>
      </c>
      <c r="I64" s="23">
        <f t="shared" si="4"/>
        <v>0.115000400295329</v>
      </c>
    </row>
    <row r="65" spans="1:9">
      <c r="A65" s="1">
        <v>510</v>
      </c>
      <c r="B65" s="1" t="s">
        <v>35</v>
      </c>
      <c r="C65" s="30">
        <v>6362286</v>
      </c>
      <c r="D65" s="3">
        <v>0</v>
      </c>
      <c r="E65" s="30">
        <v>731662</v>
      </c>
      <c r="F65" s="3">
        <v>0</v>
      </c>
      <c r="G65" s="18">
        <f t="shared" si="5"/>
        <v>-6362286</v>
      </c>
      <c r="H65" s="19">
        <f t="shared" si="3"/>
        <v>-1</v>
      </c>
      <c r="I65" s="23" t="str">
        <f t="shared" si="4"/>
        <v>N/A</v>
      </c>
    </row>
    <row r="66" spans="1:9">
      <c r="A66" s="1">
        <v>511</v>
      </c>
      <c r="B66" s="1" t="s">
        <v>36</v>
      </c>
      <c r="C66" s="30">
        <v>0</v>
      </c>
      <c r="D66" s="3">
        <v>0</v>
      </c>
      <c r="E66" s="30">
        <v>0</v>
      </c>
      <c r="F66" s="3">
        <v>0</v>
      </c>
      <c r="G66" s="18">
        <f t="shared" si="5"/>
        <v>0</v>
      </c>
      <c r="H66" s="19" t="str">
        <f t="shared" si="3"/>
        <v/>
      </c>
      <c r="I66" s="23" t="str">
        <f t="shared" si="4"/>
        <v>N/A</v>
      </c>
    </row>
    <row r="67" spans="1:9">
      <c r="A67" s="1">
        <v>512</v>
      </c>
      <c r="B67" s="1" t="s">
        <v>37</v>
      </c>
      <c r="C67" s="30">
        <v>0</v>
      </c>
      <c r="D67" s="3">
        <v>380512</v>
      </c>
      <c r="E67" s="30">
        <v>0</v>
      </c>
      <c r="F67" s="3">
        <v>43759</v>
      </c>
      <c r="G67" s="18">
        <f t="shared" si="5"/>
        <v>380512</v>
      </c>
      <c r="H67" s="19" t="str">
        <f t="shared" si="3"/>
        <v/>
      </c>
      <c r="I67" s="23">
        <f t="shared" si="4"/>
        <v>0.11500031536456143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5"/>
        <v>0</v>
      </c>
      <c r="H68" s="19" t="str">
        <f t="shared" si="3"/>
        <v/>
      </c>
      <c r="I68" s="23" t="str">
        <f t="shared" si="4"/>
        <v>N/A</v>
      </c>
    </row>
    <row r="69" spans="1:9">
      <c r="A69" s="1">
        <v>514</v>
      </c>
      <c r="B69" s="1" t="s">
        <v>39</v>
      </c>
      <c r="C69" s="30">
        <v>0</v>
      </c>
      <c r="D69" s="3">
        <v>0</v>
      </c>
      <c r="E69" s="30">
        <v>0</v>
      </c>
      <c r="F69" s="3">
        <v>0</v>
      </c>
      <c r="G69" s="18">
        <f t="shared" si="5"/>
        <v>0</v>
      </c>
      <c r="H69" s="19" t="str">
        <f t="shared" si="3"/>
        <v/>
      </c>
      <c r="I69" s="23" t="str">
        <f t="shared" si="4"/>
        <v>N/A</v>
      </c>
    </row>
    <row r="70" spans="1:9">
      <c r="A70" s="1">
        <v>515</v>
      </c>
      <c r="B70" s="1" t="s">
        <v>40</v>
      </c>
      <c r="C70" s="30">
        <v>1206450</v>
      </c>
      <c r="D70" s="3">
        <v>0</v>
      </c>
      <c r="E70" s="30">
        <v>138742</v>
      </c>
      <c r="F70" s="3">
        <v>0</v>
      </c>
      <c r="G70" s="18">
        <f t="shared" si="5"/>
        <v>-1206450</v>
      </c>
      <c r="H70" s="19">
        <f t="shared" si="3"/>
        <v>-1</v>
      </c>
      <c r="I70" s="23" t="str">
        <f t="shared" si="4"/>
        <v>N/A</v>
      </c>
    </row>
    <row r="71" spans="1:9">
      <c r="A71" s="1">
        <v>516</v>
      </c>
      <c r="B71" s="1" t="s">
        <v>41</v>
      </c>
      <c r="C71" s="30">
        <v>0</v>
      </c>
      <c r="D71" s="3">
        <v>0</v>
      </c>
      <c r="E71" s="30">
        <v>0</v>
      </c>
      <c r="F71" s="3">
        <v>0</v>
      </c>
      <c r="G71" s="18">
        <f t="shared" si="5"/>
        <v>0</v>
      </c>
      <c r="H71" s="19" t="str">
        <f t="shared" si="3"/>
        <v/>
      </c>
      <c r="I71" s="23" t="str">
        <f t="shared" si="4"/>
        <v>N/A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5"/>
        <v>0</v>
      </c>
      <c r="H72" s="19" t="str">
        <f t="shared" si="3"/>
        <v/>
      </c>
      <c r="I72" s="23" t="str">
        <f t="shared" si="4"/>
        <v>N/A</v>
      </c>
    </row>
    <row r="73" spans="1:9">
      <c r="A73" s="1">
        <v>518</v>
      </c>
      <c r="B73" s="1" t="s">
        <v>43</v>
      </c>
      <c r="C73" s="30">
        <v>0</v>
      </c>
      <c r="D73" s="3">
        <v>0</v>
      </c>
      <c r="E73" s="30">
        <v>0</v>
      </c>
      <c r="F73" s="3">
        <v>0</v>
      </c>
      <c r="G73" s="18">
        <f t="shared" si="5"/>
        <v>0</v>
      </c>
      <c r="H73" s="19" t="str">
        <f t="shared" si="3"/>
        <v/>
      </c>
      <c r="I73" s="23" t="str">
        <f t="shared" si="4"/>
        <v>N/A</v>
      </c>
    </row>
    <row r="74" spans="1:9">
      <c r="A74" s="1">
        <v>519</v>
      </c>
      <c r="B74" s="1" t="s">
        <v>44</v>
      </c>
      <c r="C74" s="30">
        <v>0</v>
      </c>
      <c r="D74" s="3">
        <v>0</v>
      </c>
      <c r="E74" s="30">
        <v>0</v>
      </c>
      <c r="F74" s="3">
        <v>0</v>
      </c>
      <c r="G74" s="18">
        <f t="shared" si="5"/>
        <v>0</v>
      </c>
      <c r="H74" s="19" t="str">
        <f t="shared" si="3"/>
        <v/>
      </c>
      <c r="I74" s="23" t="str">
        <f t="shared" si="4"/>
        <v>N/A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5"/>
        <v>0</v>
      </c>
      <c r="H75" s="19" t="str">
        <f t="shared" si="3"/>
        <v/>
      </c>
      <c r="I75" s="23" t="str">
        <f t="shared" si="4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5"/>
        <v>0</v>
      </c>
      <c r="H76" s="19" t="str">
        <f t="shared" si="3"/>
        <v/>
      </c>
      <c r="I76" s="23" t="str">
        <f t="shared" si="4"/>
        <v>N/A</v>
      </c>
    </row>
    <row r="77" spans="1:9">
      <c r="A77" s="1">
        <v>522</v>
      </c>
      <c r="B77" s="1" t="s">
        <v>22</v>
      </c>
      <c r="C77" s="30">
        <v>448603922</v>
      </c>
      <c r="D77" s="3">
        <v>421283720</v>
      </c>
      <c r="E77" s="30">
        <v>51589443</v>
      </c>
      <c r="F77" s="3">
        <v>48447649</v>
      </c>
      <c r="G77" s="18">
        <f t="shared" si="5"/>
        <v>-27320202</v>
      </c>
      <c r="H77" s="19">
        <f t="shared" si="3"/>
        <v>-6.0899940323061785E-2</v>
      </c>
      <c r="I77" s="23">
        <f t="shared" si="4"/>
        <v>0.11500005032238132</v>
      </c>
    </row>
    <row r="78" spans="1:9">
      <c r="A78" s="1">
        <v>523</v>
      </c>
      <c r="B78" s="1" t="s">
        <v>21</v>
      </c>
      <c r="C78" s="30">
        <v>2383310</v>
      </c>
      <c r="D78" s="3">
        <v>1911420</v>
      </c>
      <c r="E78" s="30">
        <v>274080</v>
      </c>
      <c r="F78" s="3">
        <v>219814</v>
      </c>
      <c r="G78" s="18">
        <f t="shared" si="5"/>
        <v>-471890</v>
      </c>
      <c r="H78" s="19">
        <f t="shared" si="3"/>
        <v>-0.1979932866316404</v>
      </c>
      <c r="I78" s="23">
        <f t="shared" si="4"/>
        <v>0.11500036621987841</v>
      </c>
    </row>
    <row r="79" spans="1:9">
      <c r="A79" s="1">
        <v>524</v>
      </c>
      <c r="B79" s="1" t="s">
        <v>45</v>
      </c>
      <c r="C79" s="30">
        <v>254760</v>
      </c>
      <c r="D79" s="3">
        <v>237340</v>
      </c>
      <c r="E79" s="30">
        <v>29297</v>
      </c>
      <c r="F79" s="3">
        <v>27294</v>
      </c>
      <c r="G79" s="18">
        <f t="shared" si="5"/>
        <v>-17420</v>
      </c>
      <c r="H79" s="19">
        <f t="shared" si="3"/>
        <v>-6.8368774959893464E-2</v>
      </c>
      <c r="I79" s="23">
        <f t="shared" si="4"/>
        <v>0.11499957866352069</v>
      </c>
    </row>
    <row r="80" spans="1:9">
      <c r="A80" s="1">
        <v>525</v>
      </c>
      <c r="B80" s="1" t="s">
        <v>46</v>
      </c>
      <c r="C80" s="30">
        <v>0</v>
      </c>
      <c r="D80" s="3">
        <v>0</v>
      </c>
      <c r="E80" s="30">
        <v>0</v>
      </c>
      <c r="F80" s="3">
        <v>0</v>
      </c>
      <c r="G80" s="18">
        <f t="shared" si="5"/>
        <v>0</v>
      </c>
      <c r="H80" s="19" t="str">
        <f t="shared" si="3"/>
        <v/>
      </c>
      <c r="I80" s="23" t="str">
        <f t="shared" si="4"/>
        <v>N/A</v>
      </c>
    </row>
    <row r="81" spans="1:9">
      <c r="A81" s="1">
        <v>526</v>
      </c>
      <c r="B81" s="1" t="s">
        <v>47</v>
      </c>
      <c r="C81" s="30">
        <v>682759156</v>
      </c>
      <c r="D81" s="3">
        <v>698853934</v>
      </c>
      <c r="E81" s="30">
        <v>78517303</v>
      </c>
      <c r="F81" s="3">
        <v>80368205</v>
      </c>
      <c r="G81" s="18">
        <f t="shared" si="5"/>
        <v>16094778</v>
      </c>
      <c r="H81" s="19">
        <f t="shared" si="3"/>
        <v>2.3573173418857785E-2</v>
      </c>
      <c r="I81" s="23">
        <f t="shared" si="4"/>
        <v>0.11500000370606771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5"/>
        <v>0</v>
      </c>
      <c r="H82" s="19" t="str">
        <f t="shared" si="3"/>
        <v/>
      </c>
      <c r="I82" s="23" t="str">
        <f t="shared" si="4"/>
        <v>N/A</v>
      </c>
    </row>
    <row r="83" spans="1:9">
      <c r="A83" s="1">
        <v>528</v>
      </c>
      <c r="B83" s="1" t="s">
        <v>49</v>
      </c>
      <c r="C83" s="30">
        <v>0</v>
      </c>
      <c r="D83" s="3">
        <v>0</v>
      </c>
      <c r="E83" s="30">
        <v>0</v>
      </c>
      <c r="F83" s="3">
        <v>0</v>
      </c>
      <c r="G83" s="18">
        <f t="shared" si="5"/>
        <v>0</v>
      </c>
      <c r="H83" s="19" t="str">
        <f t="shared" si="3"/>
        <v/>
      </c>
      <c r="I83" s="23" t="str">
        <f t="shared" si="4"/>
        <v>N/A</v>
      </c>
    </row>
    <row r="84" spans="1:9">
      <c r="A84" s="1">
        <v>529</v>
      </c>
      <c r="B84" s="1" t="s">
        <v>50</v>
      </c>
      <c r="C84" s="30">
        <v>98697</v>
      </c>
      <c r="D84" s="3">
        <v>0</v>
      </c>
      <c r="E84" s="30">
        <v>11350</v>
      </c>
      <c r="F84" s="3">
        <v>0</v>
      </c>
      <c r="G84" s="18">
        <f t="shared" si="5"/>
        <v>-98697</v>
      </c>
      <c r="H84" s="19">
        <f t="shared" si="3"/>
        <v>-1</v>
      </c>
      <c r="I84" s="23" t="str">
        <f t="shared" si="4"/>
        <v>N/A</v>
      </c>
    </row>
    <row r="85" spans="1:9">
      <c r="A85" s="1">
        <v>530</v>
      </c>
      <c r="B85" s="1" t="s">
        <v>25</v>
      </c>
      <c r="C85" s="30">
        <v>3725433</v>
      </c>
      <c r="D85" s="3">
        <v>3734711</v>
      </c>
      <c r="E85" s="30">
        <v>428430</v>
      </c>
      <c r="F85" s="3">
        <v>429497</v>
      </c>
      <c r="G85" s="18">
        <f t="shared" si="5"/>
        <v>9278</v>
      </c>
      <c r="H85" s="19">
        <f t="shared" si="3"/>
        <v>2.4904885278809186E-3</v>
      </c>
      <c r="I85" s="23">
        <f t="shared" si="4"/>
        <v>0.11500140171488503</v>
      </c>
    </row>
    <row r="86" spans="1:9">
      <c r="A86" s="29">
        <v>531</v>
      </c>
      <c r="B86" s="29" t="s">
        <v>52</v>
      </c>
      <c r="C86" s="31">
        <v>61959274</v>
      </c>
      <c r="D86" s="4">
        <v>61657075</v>
      </c>
      <c r="E86" s="31">
        <v>7125317</v>
      </c>
      <c r="F86" s="4">
        <v>7090566</v>
      </c>
      <c r="G86" s="27">
        <f t="shared" si="5"/>
        <v>-302199</v>
      </c>
      <c r="H86" s="24">
        <f t="shared" si="3"/>
        <v>-4.8771163444377708E-3</v>
      </c>
      <c r="I86" s="25">
        <f t="shared" si="4"/>
        <v>0.11500003851950485</v>
      </c>
    </row>
    <row r="87" spans="1:9">
      <c r="A87" s="8" t="s">
        <v>19</v>
      </c>
      <c r="B87" s="8" t="s">
        <v>26</v>
      </c>
      <c r="C87" s="16">
        <f>SUM(C56:C85)</f>
        <v>1150528801</v>
      </c>
      <c r="D87" s="16">
        <f>SUM(D56:D85)</f>
        <v>1131848342</v>
      </c>
      <c r="E87" s="16">
        <f>SUM(E56:E85)</f>
        <v>132310808</v>
      </c>
      <c r="F87" s="16">
        <f>SUM(F56:F85)</f>
        <v>130162589</v>
      </c>
      <c r="G87" s="16">
        <f>SUM(G56:G86)</f>
        <v>-18982658</v>
      </c>
      <c r="H87" s="20">
        <f t="shared" si="3"/>
        <v>-1.6236156610879404E-2</v>
      </c>
      <c r="I87" s="26">
        <f t="shared" si="4"/>
        <v>0.11500002621375929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898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405328073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4863937</v>
      </c>
    </row>
    <row r="9" spans="2:5" ht="18" thickBot="1">
      <c r="B9" s="62" t="s">
        <v>89</v>
      </c>
      <c r="C9" s="63"/>
      <c r="D9" s="64">
        <v>12</v>
      </c>
      <c r="E9" s="65">
        <v>4863937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1.6739999999999999</v>
      </c>
      <c r="E14" s="58">
        <v>678519</v>
      </c>
    </row>
    <row r="15" spans="2:5" ht="17.25">
      <c r="B15" s="66" t="s">
        <v>93</v>
      </c>
      <c r="C15" s="66"/>
      <c r="D15" s="57">
        <v>0.7</v>
      </c>
      <c r="E15" s="58">
        <v>283730</v>
      </c>
    </row>
    <row r="16" spans="2:5" ht="17.25">
      <c r="B16" s="66" t="s">
        <v>94</v>
      </c>
      <c r="C16" s="66"/>
      <c r="D16" s="57">
        <v>0.42499999999999999</v>
      </c>
      <c r="E16" s="58">
        <v>172264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9.2010000000000005</v>
      </c>
      <c r="E25" s="58">
        <v>3729424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4863937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4863937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601</v>
      </c>
      <c r="C36" s="74"/>
      <c r="D36" s="319" t="s">
        <v>109</v>
      </c>
      <c r="E36" s="76">
        <v>405328073</v>
      </c>
    </row>
    <row r="37" spans="2:6" ht="17.25">
      <c r="B37" s="66" t="s">
        <v>110</v>
      </c>
      <c r="C37" s="66"/>
      <c r="D37" s="57">
        <v>25</v>
      </c>
      <c r="E37" s="58">
        <v>10133202</v>
      </c>
    </row>
    <row r="38" spans="2:6" ht="17.25">
      <c r="B38" s="66" t="s">
        <v>111</v>
      </c>
      <c r="C38" s="66"/>
      <c r="D38" s="57">
        <v>0.5</v>
      </c>
      <c r="E38" s="58">
        <v>202664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405328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26.5</v>
      </c>
      <c r="E45" s="58">
        <v>10741194</v>
      </c>
    </row>
    <row r="46" spans="2:6" ht="17.25">
      <c r="B46" s="66"/>
      <c r="C46" s="66"/>
      <c r="D46" s="316"/>
      <c r="E46" s="328"/>
    </row>
    <row r="47" spans="2:6" ht="17.25">
      <c r="B47" s="74" t="s">
        <v>206</v>
      </c>
      <c r="C47" s="74"/>
      <c r="D47" s="319" t="s">
        <v>109</v>
      </c>
      <c r="E47" s="76">
        <v>0</v>
      </c>
    </row>
    <row r="48" spans="2:6" ht="17.25">
      <c r="B48" s="66" t="s">
        <v>110</v>
      </c>
      <c r="C48" s="66"/>
      <c r="D48" s="57">
        <v>0</v>
      </c>
      <c r="E48" s="58">
        <v>0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0</v>
      </c>
      <c r="E54" s="58">
        <v>0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0</v>
      </c>
      <c r="E56" s="58">
        <v>0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405328073</v>
      </c>
    </row>
    <row r="136" spans="2:5" ht="17.25">
      <c r="B136" s="66" t="s">
        <v>110</v>
      </c>
      <c r="C136" s="66"/>
      <c r="D136" s="57">
        <v>25</v>
      </c>
      <c r="E136" s="58">
        <v>10133202</v>
      </c>
    </row>
    <row r="137" spans="2:5" ht="17.25">
      <c r="B137" s="66" t="s">
        <v>111</v>
      </c>
      <c r="C137" s="66"/>
      <c r="D137" s="57">
        <v>0.5</v>
      </c>
      <c r="E137" s="58">
        <v>202664</v>
      </c>
    </row>
    <row r="138" spans="2:5" ht="17.25">
      <c r="B138" s="66" t="s">
        <v>111</v>
      </c>
      <c r="C138" s="66"/>
      <c r="D138" s="57">
        <v>0</v>
      </c>
      <c r="E138" s="58">
        <v>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1</v>
      </c>
      <c r="E142" s="58">
        <v>405328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10741194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2431968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798</v>
      </c>
      <c r="C163" s="82"/>
      <c r="D163" s="316"/>
      <c r="E163" s="328"/>
    </row>
    <row r="164" spans="2:5" ht="17.25">
      <c r="B164" s="83">
        <v>150</v>
      </c>
      <c r="C164" s="84"/>
      <c r="D164" s="319" t="s">
        <v>109</v>
      </c>
      <c r="E164" s="76">
        <v>44970300</v>
      </c>
    </row>
    <row r="165" spans="2:5" ht="17.25">
      <c r="B165" s="66" t="s">
        <v>124</v>
      </c>
      <c r="C165" s="66"/>
      <c r="D165" s="57">
        <v>8</v>
      </c>
      <c r="E165" s="58">
        <v>359762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359762</v>
      </c>
    </row>
    <row r="168" spans="2:5" ht="17.25">
      <c r="B168" s="66"/>
      <c r="C168" s="66"/>
      <c r="D168" s="316"/>
      <c r="E168" s="328"/>
    </row>
    <row r="169" spans="2:5" ht="17.25">
      <c r="B169" s="82" t="s">
        <v>799</v>
      </c>
      <c r="C169" s="82"/>
      <c r="D169" s="316"/>
      <c r="E169" s="328"/>
    </row>
    <row r="170" spans="2:5" ht="17.25">
      <c r="B170" s="83">
        <v>151</v>
      </c>
      <c r="C170" s="84"/>
      <c r="D170" s="319" t="s">
        <v>109</v>
      </c>
      <c r="E170" s="76">
        <v>1874315</v>
      </c>
    </row>
    <row r="171" spans="2:5" ht="17.25">
      <c r="B171" s="66" t="s">
        <v>124</v>
      </c>
      <c r="C171" s="66"/>
      <c r="D171" s="57">
        <v>8</v>
      </c>
      <c r="E171" s="58">
        <v>14995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14995</v>
      </c>
    </row>
    <row r="174" spans="2:5" ht="17.25">
      <c r="B174" s="66"/>
      <c r="C174" s="66"/>
      <c r="D174" s="316"/>
      <c r="E174" s="328"/>
    </row>
    <row r="175" spans="2:5" ht="17.25">
      <c r="B175" s="82" t="s">
        <v>207</v>
      </c>
      <c r="C175" s="82"/>
      <c r="D175" s="316"/>
      <c r="E175" s="328"/>
    </row>
    <row r="176" spans="2:5" ht="17.25">
      <c r="B176" s="83" t="s">
        <v>206</v>
      </c>
      <c r="C176" s="84"/>
      <c r="D176" s="319" t="s">
        <v>109</v>
      </c>
      <c r="E176" s="76">
        <v>0</v>
      </c>
    </row>
    <row r="177" spans="2:5" ht="17.25">
      <c r="B177" s="66" t="s">
        <v>124</v>
      </c>
      <c r="C177" s="66"/>
      <c r="D177" s="57">
        <v>0</v>
      </c>
      <c r="E177" s="58">
        <v>0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0</v>
      </c>
      <c r="E179" s="58">
        <v>0</v>
      </c>
    </row>
    <row r="180" spans="2:5" ht="17.25">
      <c r="B180" s="66"/>
      <c r="C180" s="66"/>
      <c r="D180" s="316"/>
      <c r="E180" s="328"/>
    </row>
    <row r="181" spans="2:5" ht="17.25">
      <c r="B181" s="82" t="s">
        <v>207</v>
      </c>
      <c r="C181" s="82"/>
      <c r="D181" s="316"/>
      <c r="E181" s="328"/>
    </row>
    <row r="182" spans="2:5" ht="17.25">
      <c r="B182" s="83" t="s">
        <v>206</v>
      </c>
      <c r="C182" s="84"/>
      <c r="D182" s="319" t="s">
        <v>109</v>
      </c>
      <c r="E182" s="76">
        <v>0</v>
      </c>
    </row>
    <row r="183" spans="2:5" ht="17.25">
      <c r="B183" s="66" t="s">
        <v>124</v>
      </c>
      <c r="C183" s="66"/>
      <c r="D183" s="57">
        <v>0</v>
      </c>
      <c r="E183" s="58">
        <v>0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0</v>
      </c>
      <c r="E185" s="58">
        <v>0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46844615</v>
      </c>
    </row>
    <row r="224" spans="2:6" ht="17.25">
      <c r="B224" s="66" t="s">
        <v>124</v>
      </c>
      <c r="C224" s="66"/>
      <c r="D224" s="320"/>
      <c r="E224" s="58">
        <v>374757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374757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800</v>
      </c>
      <c r="C232" s="58">
        <v>215332034</v>
      </c>
      <c r="D232" s="57">
        <v>1.726</v>
      </c>
      <c r="E232" s="58">
        <v>371663</v>
      </c>
    </row>
    <row r="233" spans="2:5" ht="17.25">
      <c r="B233" s="51" t="s">
        <v>801</v>
      </c>
      <c r="C233" s="58">
        <v>405328073</v>
      </c>
      <c r="D233" s="57">
        <v>3</v>
      </c>
      <c r="E233" s="58">
        <v>1215984</v>
      </c>
    </row>
    <row r="234" spans="2:5" ht="17.25">
      <c r="B234" s="51" t="s">
        <v>802</v>
      </c>
      <c r="C234" s="58">
        <v>405328073</v>
      </c>
      <c r="D234" s="57">
        <v>1.3740000000000001</v>
      </c>
      <c r="E234" s="58">
        <v>556921</v>
      </c>
    </row>
    <row r="235" spans="2:5" ht="17.25">
      <c r="B235" s="51" t="s">
        <v>803</v>
      </c>
      <c r="C235" s="58">
        <v>405328073</v>
      </c>
      <c r="D235" s="57">
        <v>1</v>
      </c>
      <c r="E235" s="58">
        <v>405328</v>
      </c>
    </row>
    <row r="236" spans="2:5" ht="17.25">
      <c r="B236" s="51" t="s">
        <v>804</v>
      </c>
      <c r="C236" s="58">
        <v>405328073</v>
      </c>
      <c r="D236" s="57">
        <v>0</v>
      </c>
      <c r="E236" s="58">
        <v>0</v>
      </c>
    </row>
    <row r="237" spans="2:5" ht="17.25">
      <c r="B237" s="51" t="s">
        <v>805</v>
      </c>
      <c r="C237" s="58">
        <v>260302334</v>
      </c>
      <c r="D237" s="57">
        <v>1</v>
      </c>
      <c r="E237" s="58">
        <v>260302</v>
      </c>
    </row>
    <row r="238" spans="2:5" ht="17.25">
      <c r="B238" s="51" t="s">
        <v>481</v>
      </c>
      <c r="C238" s="58">
        <v>405328073</v>
      </c>
      <c r="D238" s="57">
        <v>1</v>
      </c>
      <c r="E238" s="58">
        <v>405328</v>
      </c>
    </row>
    <row r="239" spans="2:5" ht="17.25">
      <c r="B239" s="51" t="s">
        <v>692</v>
      </c>
      <c r="C239" s="58">
        <v>143151424</v>
      </c>
      <c r="D239" s="57">
        <v>1.2769999999999999</v>
      </c>
      <c r="E239" s="58">
        <v>182804</v>
      </c>
    </row>
    <row r="240" spans="2:5" ht="17.25">
      <c r="B240" s="51" t="s">
        <v>806</v>
      </c>
      <c r="C240" s="58">
        <v>143151424</v>
      </c>
      <c r="D240" s="57">
        <v>1</v>
      </c>
      <c r="E240" s="58">
        <v>143151</v>
      </c>
    </row>
    <row r="241" spans="2:5" ht="17.25">
      <c r="B241" s="51" t="s">
        <v>691</v>
      </c>
      <c r="C241" s="58">
        <v>405328073</v>
      </c>
      <c r="D241" s="57">
        <v>1</v>
      </c>
      <c r="E241" s="58">
        <v>405328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3946809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4863937</v>
      </c>
    </row>
    <row r="270" spans="2:6" ht="17.25">
      <c r="B270" s="66" t="s">
        <v>130</v>
      </c>
      <c r="C270" s="66"/>
      <c r="D270" s="320"/>
      <c r="E270" s="58">
        <v>4863937</v>
      </c>
    </row>
    <row r="271" spans="2:6" ht="17.25">
      <c r="B271" s="66" t="s">
        <v>78</v>
      </c>
      <c r="C271" s="66"/>
      <c r="D271" s="320"/>
      <c r="E271" s="58">
        <v>2431968</v>
      </c>
    </row>
    <row r="272" spans="2:6" ht="17.25">
      <c r="B272" s="66" t="s">
        <v>131</v>
      </c>
      <c r="C272" s="66"/>
      <c r="D272" s="320"/>
      <c r="E272" s="58">
        <v>10741194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374757</v>
      </c>
    </row>
    <row r="275" spans="2:5" ht="18" thickBot="1">
      <c r="B275" s="70" t="s">
        <v>134</v>
      </c>
      <c r="C275" s="70"/>
      <c r="D275" s="324"/>
      <c r="E275" s="61">
        <v>3946809</v>
      </c>
    </row>
    <row r="276" spans="2:5" ht="18" thickBot="1">
      <c r="B276" s="79" t="s">
        <v>135</v>
      </c>
      <c r="C276" s="80"/>
      <c r="D276" s="321"/>
      <c r="E276" s="65">
        <v>27222602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92D050"/>
  </sheetPr>
  <dimension ref="B1:F276"/>
  <sheetViews>
    <sheetView workbookViewId="0">
      <selection activeCell="B38" sqref="B38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2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807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1449087507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17389050</v>
      </c>
    </row>
    <row r="9" spans="2:5" ht="18" thickBot="1">
      <c r="B9" s="62" t="s">
        <v>89</v>
      </c>
      <c r="C9" s="63"/>
      <c r="D9" s="64">
        <v>12</v>
      </c>
      <c r="E9" s="65">
        <v>17389050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2</v>
      </c>
      <c r="E14" s="58">
        <v>2898175</v>
      </c>
    </row>
    <row r="15" spans="2:5" ht="17.25">
      <c r="B15" s="66" t="s">
        <v>93</v>
      </c>
      <c r="C15" s="66"/>
      <c r="D15" s="57">
        <v>0.5</v>
      </c>
      <c r="E15" s="58">
        <v>724544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9.5</v>
      </c>
      <c r="E25" s="58">
        <v>13766331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17389050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17389050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610</v>
      </c>
      <c r="C36" s="74"/>
      <c r="D36" s="319" t="s">
        <v>109</v>
      </c>
      <c r="E36" s="76">
        <v>1289871261</v>
      </c>
    </row>
    <row r="37" spans="2:6" ht="17.25">
      <c r="B37" s="66" t="s">
        <v>110</v>
      </c>
      <c r="C37" s="66"/>
      <c r="D37" s="57">
        <v>25</v>
      </c>
      <c r="E37" s="58">
        <v>32246782</v>
      </c>
    </row>
    <row r="38" spans="2:6" ht="17.25">
      <c r="B38" s="66" t="s">
        <v>111</v>
      </c>
      <c r="C38" s="66"/>
      <c r="D38" s="57">
        <v>0</v>
      </c>
      <c r="E38" s="58">
        <v>0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1289871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</v>
      </c>
      <c r="E45" s="58">
        <v>33536653</v>
      </c>
    </row>
    <row r="46" spans="2:6" ht="17.25">
      <c r="B46" s="66"/>
      <c r="C46" s="66"/>
      <c r="D46" s="316"/>
      <c r="E46" s="328"/>
    </row>
    <row r="47" spans="2:6" ht="17.25">
      <c r="B47" s="74" t="s">
        <v>611</v>
      </c>
      <c r="C47" s="74"/>
      <c r="D47" s="319" t="s">
        <v>109</v>
      </c>
      <c r="E47" s="76">
        <v>159216246</v>
      </c>
    </row>
    <row r="48" spans="2:6" ht="17.25">
      <c r="B48" s="66" t="s">
        <v>110</v>
      </c>
      <c r="C48" s="66"/>
      <c r="D48" s="57">
        <v>25</v>
      </c>
      <c r="E48" s="58">
        <v>3980406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159216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26</v>
      </c>
      <c r="E56" s="58">
        <v>4139622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1449087507</v>
      </c>
    </row>
    <row r="136" spans="2:5" ht="17.25">
      <c r="B136" s="66" t="s">
        <v>110</v>
      </c>
      <c r="C136" s="66"/>
      <c r="D136" s="57">
        <v>50</v>
      </c>
      <c r="E136" s="58">
        <v>36227188</v>
      </c>
    </row>
    <row r="137" spans="2:5" ht="17.25">
      <c r="B137" s="66" t="s">
        <v>111</v>
      </c>
      <c r="C137" s="66"/>
      <c r="D137" s="57">
        <v>0</v>
      </c>
      <c r="E137" s="58">
        <v>0</v>
      </c>
    </row>
    <row r="138" spans="2:5" ht="17.25">
      <c r="B138" s="66" t="s">
        <v>111</v>
      </c>
      <c r="C138" s="66"/>
      <c r="D138" s="57">
        <v>0</v>
      </c>
      <c r="E138" s="58">
        <v>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2</v>
      </c>
      <c r="E142" s="58">
        <v>1449087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37676275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8694525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1449087507</v>
      </c>
    </row>
    <row r="151" spans="2:5" ht="17.25">
      <c r="B151" s="66" t="s">
        <v>119</v>
      </c>
      <c r="C151" s="66"/>
      <c r="D151" s="57">
        <v>4</v>
      </c>
      <c r="E151" s="58">
        <v>5796350</v>
      </c>
    </row>
    <row r="152" spans="2:5" ht="17.25">
      <c r="B152" s="66" t="s">
        <v>120</v>
      </c>
      <c r="C152" s="66"/>
      <c r="D152" s="57">
        <v>1</v>
      </c>
      <c r="E152" s="58">
        <v>1449088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1.17</v>
      </c>
      <c r="E157" s="61">
        <v>1695432</v>
      </c>
    </row>
    <row r="158" spans="2:5" ht="18" thickBot="1">
      <c r="B158" s="62" t="s">
        <v>80</v>
      </c>
      <c r="C158" s="63"/>
      <c r="D158" s="64">
        <v>6.17</v>
      </c>
      <c r="E158" s="65">
        <v>8940870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395</v>
      </c>
      <c r="C163" s="82"/>
      <c r="D163" s="316"/>
      <c r="E163" s="328"/>
    </row>
    <row r="164" spans="2:5" ht="17.25">
      <c r="B164" s="83" t="s">
        <v>808</v>
      </c>
      <c r="C164" s="84"/>
      <c r="D164" s="319" t="s">
        <v>109</v>
      </c>
      <c r="E164" s="76">
        <v>663837566</v>
      </c>
    </row>
    <row r="165" spans="2:5" ht="17.25">
      <c r="B165" s="66" t="s">
        <v>124</v>
      </c>
      <c r="C165" s="66"/>
      <c r="D165" s="57">
        <v>8</v>
      </c>
      <c r="E165" s="58">
        <v>5310701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5310701</v>
      </c>
    </row>
    <row r="168" spans="2:5" ht="17.25">
      <c r="B168" s="66"/>
      <c r="C168" s="66"/>
      <c r="D168" s="316"/>
      <c r="E168" s="328"/>
    </row>
    <row r="169" spans="2:5" ht="17.25">
      <c r="B169" s="82" t="s">
        <v>693</v>
      </c>
      <c r="C169" s="82"/>
      <c r="D169" s="316"/>
      <c r="E169" s="328"/>
    </row>
    <row r="170" spans="2:5" ht="17.25">
      <c r="B170" s="83" t="s">
        <v>809</v>
      </c>
      <c r="C170" s="84"/>
      <c r="D170" s="319" t="s">
        <v>109</v>
      </c>
      <c r="E170" s="76">
        <v>603384</v>
      </c>
    </row>
    <row r="171" spans="2:5" ht="17.25">
      <c r="B171" s="66" t="s">
        <v>124</v>
      </c>
      <c r="C171" s="66"/>
      <c r="D171" s="57">
        <v>5</v>
      </c>
      <c r="E171" s="58">
        <v>3017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5</v>
      </c>
      <c r="E173" s="58">
        <v>3017</v>
      </c>
    </row>
    <row r="174" spans="2:5" ht="17.25">
      <c r="B174" s="66"/>
      <c r="C174" s="66"/>
      <c r="D174" s="316"/>
      <c r="E174" s="328"/>
    </row>
    <row r="175" spans="2:5" ht="17.25">
      <c r="B175" s="82" t="s">
        <v>694</v>
      </c>
      <c r="C175" s="82"/>
      <c r="D175" s="316"/>
      <c r="E175" s="328"/>
    </row>
    <row r="176" spans="2:5" ht="17.25">
      <c r="B176" s="83" t="s">
        <v>810</v>
      </c>
      <c r="C176" s="84"/>
      <c r="D176" s="319" t="s">
        <v>109</v>
      </c>
      <c r="E176" s="76">
        <v>2415811</v>
      </c>
    </row>
    <row r="177" spans="2:5" ht="17.25">
      <c r="B177" s="66" t="s">
        <v>124</v>
      </c>
      <c r="C177" s="66"/>
      <c r="D177" s="57">
        <v>5</v>
      </c>
      <c r="E177" s="58">
        <v>12079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5</v>
      </c>
      <c r="E179" s="58">
        <v>12079</v>
      </c>
    </row>
    <row r="180" spans="2:5" ht="17.25">
      <c r="B180" s="66"/>
      <c r="C180" s="66"/>
      <c r="D180" s="316"/>
      <c r="E180" s="328"/>
    </row>
    <row r="181" spans="2:5" ht="17.25">
      <c r="B181" s="82" t="s">
        <v>695</v>
      </c>
      <c r="C181" s="82"/>
      <c r="D181" s="316"/>
      <c r="E181" s="328"/>
    </row>
    <row r="182" spans="2:5" ht="17.25">
      <c r="B182" s="83" t="s">
        <v>811</v>
      </c>
      <c r="C182" s="84"/>
      <c r="D182" s="319" t="s">
        <v>109</v>
      </c>
      <c r="E182" s="76">
        <v>8434021</v>
      </c>
    </row>
    <row r="183" spans="2:5" ht="17.25">
      <c r="B183" s="66" t="s">
        <v>124</v>
      </c>
      <c r="C183" s="66"/>
      <c r="D183" s="57">
        <v>5</v>
      </c>
      <c r="E183" s="58">
        <v>42170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5</v>
      </c>
      <c r="E185" s="58">
        <v>42170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675290782</v>
      </c>
    </row>
    <row r="224" spans="2:6" ht="17.25">
      <c r="B224" s="66" t="s">
        <v>124</v>
      </c>
      <c r="C224" s="66"/>
      <c r="D224" s="320"/>
      <c r="E224" s="58">
        <v>5367967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5367967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812</v>
      </c>
      <c r="C232" s="58">
        <v>258705201</v>
      </c>
      <c r="D232" s="57">
        <v>3</v>
      </c>
      <c r="E232" s="58">
        <v>776116</v>
      </c>
    </row>
    <row r="233" spans="2:5" ht="17.25">
      <c r="B233" s="51" t="s">
        <v>813</v>
      </c>
      <c r="C233" s="58">
        <v>317270028</v>
      </c>
      <c r="D233" s="57">
        <v>3</v>
      </c>
      <c r="E233" s="58">
        <v>951810</v>
      </c>
    </row>
    <row r="234" spans="2:5" ht="17.25">
      <c r="B234" s="51" t="s">
        <v>814</v>
      </c>
      <c r="C234" s="58">
        <v>18818566</v>
      </c>
      <c r="D234" s="57">
        <v>3</v>
      </c>
      <c r="E234" s="58">
        <v>56456</v>
      </c>
    </row>
    <row r="235" spans="2:5" ht="17.25">
      <c r="B235" s="51" t="s">
        <v>815</v>
      </c>
      <c r="C235" s="58">
        <v>59973526</v>
      </c>
      <c r="D235" s="57">
        <v>3</v>
      </c>
      <c r="E235" s="58">
        <v>179921</v>
      </c>
    </row>
    <row r="236" spans="2:5" ht="17.25">
      <c r="B236" s="51" t="s">
        <v>816</v>
      </c>
      <c r="C236" s="58">
        <v>26646456</v>
      </c>
      <c r="D236" s="57">
        <v>3</v>
      </c>
      <c r="E236" s="58">
        <v>79939</v>
      </c>
    </row>
    <row r="237" spans="2:5" ht="17.25">
      <c r="B237" s="51" t="s">
        <v>817</v>
      </c>
      <c r="C237" s="58">
        <v>53777698</v>
      </c>
      <c r="D237" s="57">
        <v>3</v>
      </c>
      <c r="E237" s="58">
        <v>161333</v>
      </c>
    </row>
    <row r="238" spans="2:5" ht="17.25">
      <c r="B238" s="51" t="s">
        <v>818</v>
      </c>
      <c r="C238" s="58">
        <v>18408869</v>
      </c>
      <c r="D238" s="57">
        <v>3</v>
      </c>
      <c r="E238" s="58">
        <v>55227</v>
      </c>
    </row>
    <row r="239" spans="2:5" ht="17.25">
      <c r="B239" s="51" t="s">
        <v>819</v>
      </c>
      <c r="C239" s="58">
        <v>2663777</v>
      </c>
      <c r="D239" s="57">
        <v>3</v>
      </c>
      <c r="E239" s="58">
        <v>7991</v>
      </c>
    </row>
    <row r="240" spans="2:5" ht="17.25">
      <c r="B240" s="51" t="s">
        <v>820</v>
      </c>
      <c r="C240" s="58">
        <v>28985820</v>
      </c>
      <c r="D240" s="57">
        <v>3</v>
      </c>
      <c r="E240" s="58">
        <v>86957</v>
      </c>
    </row>
    <row r="241" spans="2:5" ht="17.25">
      <c r="B241" s="51" t="s">
        <v>821</v>
      </c>
      <c r="C241" s="58">
        <v>159216246</v>
      </c>
      <c r="D241" s="57">
        <v>3</v>
      </c>
      <c r="E241" s="58">
        <v>477649</v>
      </c>
    </row>
    <row r="242" spans="2:5" ht="17.25">
      <c r="B242" s="51" t="s">
        <v>822</v>
      </c>
      <c r="C242" s="58">
        <v>334306</v>
      </c>
      <c r="D242" s="57">
        <v>8</v>
      </c>
      <c r="E242" s="58">
        <v>2674</v>
      </c>
    </row>
    <row r="243" spans="2:5" ht="17.25">
      <c r="B243" s="51" t="s">
        <v>823</v>
      </c>
      <c r="C243" s="58">
        <v>47429045</v>
      </c>
      <c r="D243" s="57">
        <v>8</v>
      </c>
      <c r="E243" s="58">
        <v>379432</v>
      </c>
    </row>
    <row r="244" spans="2:5" ht="17.25">
      <c r="B244" s="51" t="s">
        <v>824</v>
      </c>
      <c r="C244" s="58">
        <v>1449087507</v>
      </c>
      <c r="D244" s="57">
        <v>1</v>
      </c>
      <c r="E244" s="58">
        <v>1449088</v>
      </c>
    </row>
    <row r="245" spans="2:5" ht="17.25">
      <c r="B245" s="51" t="s">
        <v>825</v>
      </c>
      <c r="C245" s="58">
        <v>1449087507</v>
      </c>
      <c r="D245" s="57">
        <v>0.5</v>
      </c>
      <c r="E245" s="58">
        <v>724544</v>
      </c>
    </row>
    <row r="246" spans="2:5" ht="17.25">
      <c r="B246" s="51" t="s">
        <v>612</v>
      </c>
      <c r="C246" s="58">
        <v>1449087507</v>
      </c>
      <c r="D246" s="57">
        <v>0.5</v>
      </c>
      <c r="E246" s="58">
        <v>724544</v>
      </c>
    </row>
    <row r="247" spans="2:5" ht="17.25">
      <c r="B247" s="51" t="s">
        <v>826</v>
      </c>
      <c r="C247" s="58">
        <v>16941911</v>
      </c>
      <c r="D247" s="57">
        <v>20</v>
      </c>
      <c r="E247" s="58">
        <v>338838</v>
      </c>
    </row>
    <row r="248" spans="2:5" ht="17.25">
      <c r="B248" s="51" t="s">
        <v>827</v>
      </c>
      <c r="C248" s="58">
        <v>530249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6452519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17389050</v>
      </c>
    </row>
    <row r="270" spans="2:6" ht="17.25">
      <c r="B270" s="66" t="s">
        <v>130</v>
      </c>
      <c r="C270" s="66"/>
      <c r="D270" s="320"/>
      <c r="E270" s="58">
        <v>17389050</v>
      </c>
    </row>
    <row r="271" spans="2:6" ht="17.25">
      <c r="B271" s="66" t="s">
        <v>78</v>
      </c>
      <c r="C271" s="66"/>
      <c r="D271" s="320"/>
      <c r="E271" s="58">
        <v>8694525</v>
      </c>
    </row>
    <row r="272" spans="2:6" ht="17.25">
      <c r="B272" s="66" t="s">
        <v>131</v>
      </c>
      <c r="C272" s="66"/>
      <c r="D272" s="320"/>
      <c r="E272" s="58">
        <v>37676275</v>
      </c>
    </row>
    <row r="273" spans="2:5" ht="17.25">
      <c r="B273" s="66" t="s">
        <v>132</v>
      </c>
      <c r="C273" s="66"/>
      <c r="D273" s="320"/>
      <c r="E273" s="58">
        <v>8940870</v>
      </c>
    </row>
    <row r="274" spans="2:5" ht="17.25">
      <c r="B274" s="66" t="s">
        <v>133</v>
      </c>
      <c r="C274" s="66"/>
      <c r="D274" s="320"/>
      <c r="E274" s="58">
        <v>5367967</v>
      </c>
    </row>
    <row r="275" spans="2:5" ht="18" thickBot="1">
      <c r="B275" s="70" t="s">
        <v>134</v>
      </c>
      <c r="C275" s="70"/>
      <c r="D275" s="324"/>
      <c r="E275" s="61">
        <v>6452519</v>
      </c>
    </row>
    <row r="276" spans="2:5" ht="18" thickBot="1">
      <c r="B276" s="79" t="s">
        <v>135</v>
      </c>
      <c r="C276" s="80"/>
      <c r="D276" s="321"/>
      <c r="E276" s="65">
        <v>101910256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899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684945960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8219352</v>
      </c>
    </row>
    <row r="9" spans="2:5" ht="18" thickBot="1">
      <c r="B9" s="62" t="s">
        <v>89</v>
      </c>
      <c r="C9" s="63"/>
      <c r="D9" s="64">
        <v>12</v>
      </c>
      <c r="E9" s="65">
        <v>8219352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1.915</v>
      </c>
      <c r="E14" s="58">
        <v>1311672</v>
      </c>
    </row>
    <row r="15" spans="2:5" ht="17.25">
      <c r="B15" s="66" t="s">
        <v>93</v>
      </c>
      <c r="C15" s="66"/>
      <c r="D15" s="57">
        <v>0.69299999999999995</v>
      </c>
      <c r="E15" s="58">
        <v>474668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9.1920000000000002</v>
      </c>
      <c r="E25" s="58">
        <v>6296023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11.8</v>
      </c>
      <c r="E27" s="58">
        <v>8082363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11.8</v>
      </c>
      <c r="E31" s="65">
        <v>8082363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696</v>
      </c>
      <c r="C36" s="74"/>
      <c r="D36" s="319" t="s">
        <v>109</v>
      </c>
      <c r="E36" s="76">
        <v>404653559</v>
      </c>
    </row>
    <row r="37" spans="2:6" ht="17.25">
      <c r="B37" s="66" t="s">
        <v>110</v>
      </c>
      <c r="C37" s="66"/>
      <c r="D37" s="57">
        <v>25</v>
      </c>
      <c r="E37" s="58">
        <v>10116339</v>
      </c>
    </row>
    <row r="38" spans="2:6" ht="17.25">
      <c r="B38" s="66" t="s">
        <v>111</v>
      </c>
      <c r="C38" s="66"/>
      <c r="D38" s="57">
        <v>0.5</v>
      </c>
      <c r="E38" s="58">
        <v>202327</v>
      </c>
    </row>
    <row r="39" spans="2:6" ht="17.25">
      <c r="B39" s="66" t="s">
        <v>111</v>
      </c>
      <c r="C39" s="66"/>
      <c r="D39" s="57">
        <v>0.1</v>
      </c>
      <c r="E39" s="58">
        <v>40465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404654</v>
      </c>
    </row>
    <row r="44" spans="2:6" ht="18" thickBot="1">
      <c r="B44" s="70" t="s">
        <v>115</v>
      </c>
      <c r="C44" s="70"/>
      <c r="D44" s="60">
        <v>1.8</v>
      </c>
      <c r="E44" s="61">
        <v>728376</v>
      </c>
    </row>
    <row r="45" spans="2:6" ht="17.25">
      <c r="B45" s="66" t="s">
        <v>80</v>
      </c>
      <c r="C45" s="66"/>
      <c r="D45" s="57">
        <v>28.400000000000002</v>
      </c>
      <c r="E45" s="58">
        <v>11492161</v>
      </c>
    </row>
    <row r="46" spans="2:6" ht="17.25">
      <c r="B46" s="66"/>
      <c r="C46" s="66"/>
      <c r="D46" s="316"/>
      <c r="E46" s="328"/>
    </row>
    <row r="47" spans="2:6" ht="17.25">
      <c r="B47" s="74" t="s">
        <v>697</v>
      </c>
      <c r="C47" s="74"/>
      <c r="D47" s="319" t="s">
        <v>109</v>
      </c>
      <c r="E47" s="76">
        <v>241053787</v>
      </c>
    </row>
    <row r="48" spans="2:6" ht="17.25">
      <c r="B48" s="66" t="s">
        <v>110</v>
      </c>
      <c r="C48" s="66"/>
      <c r="D48" s="57">
        <v>25</v>
      </c>
      <c r="E48" s="58">
        <v>6026345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0</v>
      </c>
      <c r="E54" s="58">
        <v>0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25</v>
      </c>
      <c r="E56" s="58">
        <v>6026345</v>
      </c>
    </row>
    <row r="57" spans="2:5" ht="17.25">
      <c r="B57" s="66"/>
      <c r="C57" s="66"/>
      <c r="D57" s="320"/>
      <c r="E57" s="331"/>
    </row>
    <row r="58" spans="2:5" ht="17.25">
      <c r="B58" s="74" t="s">
        <v>829</v>
      </c>
      <c r="C58" s="74"/>
      <c r="D58" s="319" t="s">
        <v>109</v>
      </c>
      <c r="E58" s="76">
        <v>39238614</v>
      </c>
    </row>
    <row r="59" spans="2:5" ht="17.25">
      <c r="B59" s="66" t="s">
        <v>110</v>
      </c>
      <c r="C59" s="66"/>
      <c r="D59" s="57">
        <v>25</v>
      </c>
      <c r="E59" s="58">
        <v>980965</v>
      </c>
    </row>
    <row r="60" spans="2:5" ht="17.25">
      <c r="B60" s="66" t="s">
        <v>111</v>
      </c>
      <c r="C60" s="66"/>
      <c r="D60" s="57">
        <v>0.5</v>
      </c>
      <c r="E60" s="58">
        <v>19619</v>
      </c>
    </row>
    <row r="61" spans="2:5" ht="17.25">
      <c r="B61" s="66" t="s">
        <v>111</v>
      </c>
      <c r="C61" s="66"/>
      <c r="D61" s="57">
        <v>0.2</v>
      </c>
      <c r="E61" s="58">
        <v>7848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1</v>
      </c>
      <c r="E65" s="58">
        <v>39239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26.7</v>
      </c>
      <c r="E67" s="58">
        <v>1047671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684945960</v>
      </c>
    </row>
    <row r="136" spans="2:5" ht="17.25">
      <c r="B136" s="66" t="s">
        <v>110</v>
      </c>
      <c r="C136" s="66"/>
      <c r="D136" s="57">
        <v>75</v>
      </c>
      <c r="E136" s="58">
        <v>17123649</v>
      </c>
    </row>
    <row r="137" spans="2:5" ht="17.25">
      <c r="B137" s="66" t="s">
        <v>111</v>
      </c>
      <c r="C137" s="66"/>
      <c r="D137" s="57">
        <v>1</v>
      </c>
      <c r="E137" s="58">
        <v>221946</v>
      </c>
    </row>
    <row r="138" spans="2:5" ht="17.25">
      <c r="B138" s="66" t="s">
        <v>111</v>
      </c>
      <c r="C138" s="66"/>
      <c r="D138" s="57">
        <v>0.30000000000000004</v>
      </c>
      <c r="E138" s="58">
        <v>48313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2</v>
      </c>
      <c r="E142" s="58">
        <v>443893</v>
      </c>
    </row>
    <row r="143" spans="2:5" ht="18" thickBot="1">
      <c r="B143" s="70" t="s">
        <v>115</v>
      </c>
      <c r="C143" s="70"/>
      <c r="D143" s="57">
        <v>1.8</v>
      </c>
      <c r="E143" s="58">
        <v>728376</v>
      </c>
    </row>
    <row r="144" spans="2:5" ht="18" thickBot="1">
      <c r="B144" s="79" t="s">
        <v>117</v>
      </c>
      <c r="C144" s="80"/>
      <c r="D144" s="321"/>
      <c r="E144" s="65">
        <v>18566177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4109676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830</v>
      </c>
      <c r="C163" s="82"/>
      <c r="D163" s="316"/>
      <c r="E163" s="328"/>
    </row>
    <row r="164" spans="2:5" ht="17.25">
      <c r="B164" s="83" t="s">
        <v>613</v>
      </c>
      <c r="C164" s="84"/>
      <c r="D164" s="319" t="s">
        <v>109</v>
      </c>
      <c r="E164" s="76">
        <v>3311738</v>
      </c>
    </row>
    <row r="165" spans="2:5" ht="17.25">
      <c r="B165" s="66" t="s">
        <v>124</v>
      </c>
      <c r="C165" s="66"/>
      <c r="D165" s="57">
        <v>8</v>
      </c>
      <c r="E165" s="58">
        <v>26494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26494</v>
      </c>
    </row>
    <row r="168" spans="2:5" ht="17.25">
      <c r="B168" s="66"/>
      <c r="C168" s="66"/>
      <c r="D168" s="316"/>
      <c r="E168" s="328"/>
    </row>
    <row r="169" spans="2:5" ht="17.25">
      <c r="B169" s="82" t="s">
        <v>614</v>
      </c>
      <c r="C169" s="82"/>
      <c r="D169" s="316"/>
      <c r="E169" s="328"/>
    </row>
    <row r="170" spans="2:5" ht="17.25">
      <c r="B170" s="83" t="s">
        <v>698</v>
      </c>
      <c r="C170" s="84"/>
      <c r="D170" s="319" t="s">
        <v>109</v>
      </c>
      <c r="E170" s="76">
        <v>349968</v>
      </c>
    </row>
    <row r="171" spans="2:5" ht="17.25">
      <c r="B171" s="66" t="s">
        <v>124</v>
      </c>
      <c r="C171" s="66"/>
      <c r="D171" s="57">
        <v>7.2809999999999997</v>
      </c>
      <c r="E171" s="58">
        <v>2548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7.2809999999999997</v>
      </c>
      <c r="E173" s="58">
        <v>2548</v>
      </c>
    </row>
    <row r="174" spans="2:5" ht="17.25">
      <c r="B174" s="66"/>
      <c r="C174" s="66"/>
      <c r="D174" s="316"/>
      <c r="E174" s="328"/>
    </row>
    <row r="175" spans="2:5" ht="17.25">
      <c r="B175" s="82" t="s">
        <v>615</v>
      </c>
      <c r="C175" s="82"/>
      <c r="D175" s="316"/>
      <c r="E175" s="328"/>
    </row>
    <row r="176" spans="2:5" ht="17.25">
      <c r="B176" s="83" t="s">
        <v>699</v>
      </c>
      <c r="C176" s="84"/>
      <c r="D176" s="319" t="s">
        <v>109</v>
      </c>
      <c r="E176" s="76">
        <v>3368253</v>
      </c>
    </row>
    <row r="177" spans="2:5" ht="17.25">
      <c r="B177" s="66" t="s">
        <v>124</v>
      </c>
      <c r="C177" s="66"/>
      <c r="D177" s="57">
        <v>7.2809999999999997</v>
      </c>
      <c r="E177" s="58">
        <v>24524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7.2809999999999997</v>
      </c>
      <c r="E179" s="58">
        <v>24524</v>
      </c>
    </row>
    <row r="180" spans="2:5" ht="17.25">
      <c r="B180" s="66"/>
      <c r="C180" s="66"/>
      <c r="D180" s="316"/>
      <c r="E180" s="328"/>
    </row>
    <row r="181" spans="2:5" ht="17.25">
      <c r="B181" s="82" t="s">
        <v>831</v>
      </c>
      <c r="C181" s="82"/>
      <c r="D181" s="316"/>
      <c r="E181" s="328"/>
    </row>
    <row r="182" spans="2:5" ht="17.25">
      <c r="B182" s="83" t="s">
        <v>700</v>
      </c>
      <c r="C182" s="84"/>
      <c r="D182" s="319" t="s">
        <v>109</v>
      </c>
      <c r="E182" s="76">
        <v>18419103</v>
      </c>
    </row>
    <row r="183" spans="2:5" ht="17.25">
      <c r="B183" s="66" t="s">
        <v>124</v>
      </c>
      <c r="C183" s="66"/>
      <c r="D183" s="57">
        <v>7.2809999999999997</v>
      </c>
      <c r="E183" s="58">
        <v>134109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7.2809999999999997</v>
      </c>
      <c r="E185" s="58">
        <v>134109</v>
      </c>
    </row>
    <row r="186" spans="2:5" ht="17.25">
      <c r="B186" s="66"/>
      <c r="C186" s="66"/>
      <c r="D186" s="316"/>
      <c r="E186" s="328"/>
    </row>
    <row r="187" spans="2:5" ht="17.25">
      <c r="B187" s="82" t="s">
        <v>616</v>
      </c>
      <c r="C187" s="82"/>
      <c r="D187" s="316"/>
      <c r="E187" s="328"/>
    </row>
    <row r="188" spans="2:5" ht="17.25">
      <c r="B188" s="83" t="s">
        <v>832</v>
      </c>
      <c r="C188" s="84"/>
      <c r="D188" s="319" t="s">
        <v>109</v>
      </c>
      <c r="E188" s="76">
        <v>2786225</v>
      </c>
    </row>
    <row r="189" spans="2:5" ht="17.25">
      <c r="B189" s="66" t="s">
        <v>124</v>
      </c>
      <c r="C189" s="66"/>
      <c r="D189" s="57">
        <v>5</v>
      </c>
      <c r="E189" s="58">
        <v>13931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5</v>
      </c>
      <c r="E191" s="58">
        <v>13931</v>
      </c>
    </row>
    <row r="192" spans="2:5" ht="17.25">
      <c r="B192" s="66"/>
      <c r="C192" s="66"/>
      <c r="D192" s="316"/>
      <c r="E192" s="328"/>
    </row>
    <row r="193" spans="2:5" ht="17.25">
      <c r="B193" s="82" t="s">
        <v>617</v>
      </c>
      <c r="C193" s="82"/>
      <c r="D193" s="316"/>
      <c r="E193" s="328"/>
    </row>
    <row r="194" spans="2:5" ht="17.25">
      <c r="B194" s="83" t="s">
        <v>701</v>
      </c>
      <c r="C194" s="84"/>
      <c r="D194" s="319" t="s">
        <v>109</v>
      </c>
      <c r="E194" s="76">
        <v>20013811</v>
      </c>
    </row>
    <row r="195" spans="2:5" ht="17.25">
      <c r="B195" s="66" t="s">
        <v>124</v>
      </c>
      <c r="C195" s="66"/>
      <c r="D195" s="57">
        <v>8</v>
      </c>
      <c r="E195" s="58">
        <v>160110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8</v>
      </c>
      <c r="E197" s="58">
        <v>160110</v>
      </c>
    </row>
    <row r="198" spans="2:5" ht="17.25">
      <c r="B198" s="66"/>
      <c r="C198" s="66"/>
      <c r="D198" s="320"/>
      <c r="E198" s="331"/>
    </row>
    <row r="199" spans="2:5" ht="17.25">
      <c r="B199" s="82" t="s">
        <v>618</v>
      </c>
      <c r="C199" s="82"/>
      <c r="D199" s="316"/>
      <c r="E199" s="328"/>
    </row>
    <row r="200" spans="2:5" ht="17.25">
      <c r="B200" s="83" t="s">
        <v>619</v>
      </c>
      <c r="C200" s="84"/>
      <c r="D200" s="319" t="s">
        <v>109</v>
      </c>
      <c r="E200" s="76">
        <v>3828609</v>
      </c>
    </row>
    <row r="201" spans="2:5" ht="17.25">
      <c r="B201" s="66" t="s">
        <v>124</v>
      </c>
      <c r="C201" s="66"/>
      <c r="D201" s="57">
        <v>8</v>
      </c>
      <c r="E201" s="58">
        <v>30629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8</v>
      </c>
      <c r="E203" s="58">
        <v>30629</v>
      </c>
    </row>
    <row r="204" spans="2:5" ht="17.25">
      <c r="B204" s="66"/>
      <c r="C204" s="66"/>
      <c r="D204" s="320"/>
      <c r="E204" s="331"/>
    </row>
    <row r="205" spans="2:5" ht="17.25">
      <c r="B205" s="82" t="s">
        <v>620</v>
      </c>
      <c r="C205" s="82"/>
      <c r="D205" s="316"/>
      <c r="E205" s="328"/>
    </row>
    <row r="206" spans="2:5" ht="17.25">
      <c r="B206" s="83" t="s">
        <v>702</v>
      </c>
      <c r="C206" s="84"/>
      <c r="D206" s="319" t="s">
        <v>109</v>
      </c>
      <c r="E206" s="76">
        <v>26464620</v>
      </c>
    </row>
    <row r="207" spans="2:5" ht="17.25">
      <c r="B207" s="66" t="s">
        <v>124</v>
      </c>
      <c r="C207" s="66"/>
      <c r="D207" s="57">
        <v>8</v>
      </c>
      <c r="E207" s="58">
        <v>211717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8</v>
      </c>
      <c r="E209" s="58">
        <v>211717</v>
      </c>
    </row>
    <row r="210" spans="2:6" ht="17.25">
      <c r="B210" s="47"/>
      <c r="C210" s="47"/>
      <c r="D210" s="316"/>
      <c r="E210" s="328"/>
    </row>
    <row r="211" spans="2:6" ht="17.25">
      <c r="B211" s="82" t="s">
        <v>703</v>
      </c>
      <c r="C211" s="82"/>
      <c r="D211" s="316"/>
      <c r="E211" s="328"/>
    </row>
    <row r="212" spans="2:6" ht="17.25">
      <c r="B212" s="83" t="s">
        <v>704</v>
      </c>
      <c r="C212" s="84"/>
      <c r="D212" s="319" t="s">
        <v>109</v>
      </c>
      <c r="E212" s="76">
        <v>11641500</v>
      </c>
    </row>
    <row r="213" spans="2:6" ht="17.25">
      <c r="B213" s="66" t="s">
        <v>124</v>
      </c>
      <c r="C213" s="66"/>
      <c r="D213" s="57">
        <v>5</v>
      </c>
      <c r="E213" s="58">
        <v>58208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5</v>
      </c>
      <c r="E215" s="58">
        <v>58208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90183827</v>
      </c>
    </row>
    <row r="224" spans="2:6" ht="17.25">
      <c r="B224" s="66" t="s">
        <v>124</v>
      </c>
      <c r="C224" s="66"/>
      <c r="D224" s="320"/>
      <c r="E224" s="58">
        <v>662270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662270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707</v>
      </c>
      <c r="C232" s="58">
        <v>59787071</v>
      </c>
      <c r="D232" s="57">
        <v>3</v>
      </c>
      <c r="E232" s="58">
        <v>179361</v>
      </c>
    </row>
    <row r="233" spans="2:5" ht="17.25">
      <c r="B233" s="51" t="s">
        <v>713</v>
      </c>
      <c r="C233" s="58">
        <v>6185787</v>
      </c>
      <c r="D233" s="57">
        <v>3</v>
      </c>
      <c r="E233" s="58">
        <v>18557</v>
      </c>
    </row>
    <row r="234" spans="2:5" ht="17.25">
      <c r="B234" s="51" t="s">
        <v>706</v>
      </c>
      <c r="C234" s="58">
        <v>13513795</v>
      </c>
      <c r="D234" s="57">
        <v>3</v>
      </c>
      <c r="E234" s="58">
        <v>40541</v>
      </c>
    </row>
    <row r="235" spans="2:5" ht="17.25">
      <c r="B235" s="51" t="s">
        <v>712</v>
      </c>
      <c r="C235" s="58">
        <v>23311568</v>
      </c>
      <c r="D235" s="57">
        <v>2.06</v>
      </c>
      <c r="E235" s="58">
        <v>48022</v>
      </c>
    </row>
    <row r="236" spans="2:5" ht="17.25">
      <c r="B236" s="51" t="s">
        <v>833</v>
      </c>
      <c r="C236" s="58">
        <v>23311568</v>
      </c>
      <c r="D236" s="57">
        <v>3</v>
      </c>
      <c r="E236" s="58">
        <v>69935</v>
      </c>
    </row>
    <row r="237" spans="2:5" ht="17.25">
      <c r="B237" s="51" t="s">
        <v>834</v>
      </c>
      <c r="C237" s="58">
        <v>69614418</v>
      </c>
      <c r="D237" s="57">
        <v>0.5</v>
      </c>
      <c r="E237" s="58">
        <v>34807</v>
      </c>
    </row>
    <row r="238" spans="2:5" ht="17.25">
      <c r="B238" s="51" t="s">
        <v>711</v>
      </c>
      <c r="C238" s="58">
        <v>8064955</v>
      </c>
      <c r="D238" s="57">
        <v>1.6120000000000001</v>
      </c>
      <c r="E238" s="58">
        <v>13001</v>
      </c>
    </row>
    <row r="239" spans="2:5" ht="17.25">
      <c r="B239" s="51" t="s">
        <v>710</v>
      </c>
      <c r="C239" s="58">
        <v>7946357</v>
      </c>
      <c r="D239" s="57">
        <v>0.629</v>
      </c>
      <c r="E239" s="58">
        <v>4998</v>
      </c>
    </row>
    <row r="240" spans="2:5" ht="17.25">
      <c r="B240" s="51" t="s">
        <v>709</v>
      </c>
      <c r="C240" s="58">
        <v>5059839</v>
      </c>
      <c r="D240" s="57">
        <v>3</v>
      </c>
      <c r="E240" s="58">
        <v>15180</v>
      </c>
    </row>
    <row r="241" spans="2:5" ht="17.25">
      <c r="B241" s="51" t="s">
        <v>835</v>
      </c>
      <c r="C241" s="58">
        <v>191474382</v>
      </c>
      <c r="D241" s="57">
        <v>3</v>
      </c>
      <c r="E241" s="58">
        <v>574423</v>
      </c>
    </row>
    <row r="242" spans="2:5" ht="17.25">
      <c r="B242" s="51" t="s">
        <v>708</v>
      </c>
      <c r="C242" s="58">
        <v>6665493</v>
      </c>
      <c r="D242" s="57">
        <v>3</v>
      </c>
      <c r="E242" s="58">
        <v>19996</v>
      </c>
    </row>
    <row r="243" spans="2:5" ht="17.25">
      <c r="B243" s="51" t="s">
        <v>705</v>
      </c>
      <c r="C243" s="58">
        <v>440930442</v>
      </c>
      <c r="D243" s="57">
        <v>0.71899999999999997</v>
      </c>
      <c r="E243" s="58">
        <v>317029</v>
      </c>
    </row>
    <row r="244" spans="2:5" ht="17.25">
      <c r="B244" s="51" t="s">
        <v>836</v>
      </c>
      <c r="C244" s="58">
        <v>470160010</v>
      </c>
      <c r="D244" s="57">
        <v>3</v>
      </c>
      <c r="E244" s="58">
        <v>1410480</v>
      </c>
    </row>
    <row r="245" spans="2:5" ht="17.25">
      <c r="B245" s="51" t="s">
        <v>837</v>
      </c>
      <c r="C245" s="58">
        <v>470160010</v>
      </c>
      <c r="D245" s="57">
        <v>1.954</v>
      </c>
      <c r="E245" s="58">
        <v>918693</v>
      </c>
    </row>
    <row r="246" spans="2:5" ht="17.25">
      <c r="B246" s="51" t="s">
        <v>714</v>
      </c>
      <c r="C246" s="58">
        <v>36799218</v>
      </c>
      <c r="D246" s="57">
        <v>1</v>
      </c>
      <c r="E246" s="58">
        <v>36799</v>
      </c>
    </row>
    <row r="247" spans="2:5" ht="17.25">
      <c r="B247" s="51" t="s">
        <v>838</v>
      </c>
      <c r="C247" s="58">
        <v>35025811</v>
      </c>
      <c r="D247" s="57">
        <v>2.141</v>
      </c>
      <c r="E247" s="58">
        <v>74990</v>
      </c>
    </row>
    <row r="248" spans="2:5" ht="17.25">
      <c r="B248" s="51" t="s">
        <v>715</v>
      </c>
      <c r="C248" s="58">
        <v>684945960</v>
      </c>
      <c r="D248" s="57">
        <v>1</v>
      </c>
      <c r="E248" s="58">
        <v>684946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4461758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8219352</v>
      </c>
    </row>
    <row r="270" spans="2:6" ht="17.25">
      <c r="B270" s="66" t="s">
        <v>130</v>
      </c>
      <c r="C270" s="66"/>
      <c r="D270" s="320"/>
      <c r="E270" s="58">
        <v>8082363</v>
      </c>
    </row>
    <row r="271" spans="2:6" ht="17.25">
      <c r="B271" s="66" t="s">
        <v>78</v>
      </c>
      <c r="C271" s="66"/>
      <c r="D271" s="320"/>
      <c r="E271" s="58">
        <v>4109676</v>
      </c>
    </row>
    <row r="272" spans="2:6" ht="17.25">
      <c r="B272" s="66" t="s">
        <v>131</v>
      </c>
      <c r="C272" s="66"/>
      <c r="D272" s="320"/>
      <c r="E272" s="58">
        <v>18566177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662270</v>
      </c>
    </row>
    <row r="275" spans="2:5" ht="18" thickBot="1">
      <c r="B275" s="70" t="s">
        <v>134</v>
      </c>
      <c r="C275" s="70"/>
      <c r="D275" s="324"/>
      <c r="E275" s="61">
        <v>4461758</v>
      </c>
    </row>
    <row r="276" spans="2:5" ht="18" thickBot="1">
      <c r="B276" s="79" t="s">
        <v>135</v>
      </c>
      <c r="C276" s="80"/>
      <c r="D276" s="321"/>
      <c r="E276" s="65">
        <v>44101596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2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900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1202075451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14424905</v>
      </c>
    </row>
    <row r="9" spans="2:5" ht="18" thickBot="1">
      <c r="B9" s="62" t="s">
        <v>89</v>
      </c>
      <c r="C9" s="63"/>
      <c r="D9" s="64">
        <v>12</v>
      </c>
      <c r="E9" s="65">
        <v>14424905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0</v>
      </c>
      <c r="E14" s="58">
        <v>0</v>
      </c>
    </row>
    <row r="15" spans="2:5" ht="17.25">
      <c r="B15" s="66" t="s">
        <v>93</v>
      </c>
      <c r="C15" s="66"/>
      <c r="D15" s="57">
        <v>0</v>
      </c>
      <c r="E15" s="58">
        <v>0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12</v>
      </c>
      <c r="E25" s="58">
        <v>14424905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14424905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14424905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716</v>
      </c>
      <c r="C36" s="74"/>
      <c r="D36" s="319" t="s">
        <v>109</v>
      </c>
      <c r="E36" s="76">
        <v>1202075451</v>
      </c>
    </row>
    <row r="37" spans="2:6" ht="17.25">
      <c r="B37" s="66" t="s">
        <v>110</v>
      </c>
      <c r="C37" s="66"/>
      <c r="D37" s="57">
        <v>25</v>
      </c>
      <c r="E37" s="58">
        <v>30051886</v>
      </c>
    </row>
    <row r="38" spans="2:6" ht="17.25">
      <c r="B38" s="66" t="s">
        <v>111</v>
      </c>
      <c r="C38" s="66"/>
      <c r="D38" s="57">
        <v>0.5</v>
      </c>
      <c r="E38" s="58">
        <v>601038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1202075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26.5</v>
      </c>
      <c r="E45" s="58">
        <v>31854999</v>
      </c>
    </row>
    <row r="46" spans="2:6" ht="17.25">
      <c r="B46" s="66"/>
      <c r="C46" s="66"/>
      <c r="D46" s="316"/>
      <c r="E46" s="328"/>
    </row>
    <row r="47" spans="2:6" ht="17.25">
      <c r="B47" s="74" t="s">
        <v>206</v>
      </c>
      <c r="C47" s="74"/>
      <c r="D47" s="319" t="s">
        <v>109</v>
      </c>
      <c r="E47" s="76">
        <v>0</v>
      </c>
    </row>
    <row r="48" spans="2:6" ht="17.25">
      <c r="B48" s="66" t="s">
        <v>110</v>
      </c>
      <c r="C48" s="66"/>
      <c r="D48" s="57">
        <v>0</v>
      </c>
      <c r="E48" s="58">
        <v>0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0</v>
      </c>
      <c r="E54" s="58">
        <v>0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0</v>
      </c>
      <c r="E56" s="58">
        <v>0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1202075451</v>
      </c>
    </row>
    <row r="136" spans="2:5" ht="17.25">
      <c r="B136" s="66" t="s">
        <v>110</v>
      </c>
      <c r="C136" s="66"/>
      <c r="D136" s="57">
        <v>25</v>
      </c>
      <c r="E136" s="58">
        <v>30051886</v>
      </c>
    </row>
    <row r="137" spans="2:5" ht="17.25">
      <c r="B137" s="66" t="s">
        <v>111</v>
      </c>
      <c r="C137" s="66"/>
      <c r="D137" s="57">
        <v>0.5</v>
      </c>
      <c r="E137" s="58">
        <v>601038</v>
      </c>
    </row>
    <row r="138" spans="2:5" ht="17.25">
      <c r="B138" s="66" t="s">
        <v>111</v>
      </c>
      <c r="C138" s="66"/>
      <c r="D138" s="57">
        <v>0</v>
      </c>
      <c r="E138" s="58">
        <v>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1</v>
      </c>
      <c r="E142" s="58">
        <v>1202075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31854999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7212453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1202075451</v>
      </c>
    </row>
    <row r="151" spans="2:5" ht="17.25">
      <c r="B151" s="66" t="s">
        <v>119</v>
      </c>
      <c r="C151" s="66"/>
      <c r="D151" s="57">
        <v>4</v>
      </c>
      <c r="E151" s="58">
        <v>4808302</v>
      </c>
    </row>
    <row r="152" spans="2:5" ht="17.25">
      <c r="B152" s="66" t="s">
        <v>120</v>
      </c>
      <c r="C152" s="66"/>
      <c r="D152" s="57">
        <v>1</v>
      </c>
      <c r="E152" s="58">
        <v>1202075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0.5</v>
      </c>
      <c r="E154" s="58">
        <v>601038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1.89</v>
      </c>
      <c r="E157" s="61">
        <v>2271923</v>
      </c>
    </row>
    <row r="158" spans="2:5" ht="18" thickBot="1">
      <c r="B158" s="62" t="s">
        <v>80</v>
      </c>
      <c r="C158" s="63"/>
      <c r="D158" s="64">
        <v>7.39</v>
      </c>
      <c r="E158" s="65">
        <v>8883338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389</v>
      </c>
      <c r="C163" s="82"/>
      <c r="D163" s="316"/>
      <c r="E163" s="328"/>
    </row>
    <row r="164" spans="2:5" ht="17.25">
      <c r="B164" s="83" t="s">
        <v>717</v>
      </c>
      <c r="C164" s="84"/>
      <c r="D164" s="319" t="s">
        <v>109</v>
      </c>
      <c r="E164" s="76">
        <v>545644201</v>
      </c>
    </row>
    <row r="165" spans="2:5" ht="17.25">
      <c r="B165" s="66" t="s">
        <v>124</v>
      </c>
      <c r="C165" s="66"/>
      <c r="D165" s="57">
        <v>8</v>
      </c>
      <c r="E165" s="58">
        <v>4365154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4365154</v>
      </c>
    </row>
    <row r="168" spans="2:5" ht="17.25">
      <c r="B168" s="66"/>
      <c r="C168" s="66"/>
      <c r="D168" s="316"/>
      <c r="E168" s="328"/>
    </row>
    <row r="169" spans="2:5" ht="17.25">
      <c r="B169" s="82" t="s">
        <v>390</v>
      </c>
      <c r="C169" s="82"/>
      <c r="D169" s="316"/>
      <c r="E169" s="328"/>
    </row>
    <row r="170" spans="2:5" ht="17.25">
      <c r="B170" s="83">
        <v>151</v>
      </c>
      <c r="C170" s="84"/>
      <c r="D170" s="319" t="s">
        <v>109</v>
      </c>
      <c r="E170" s="76">
        <v>891321</v>
      </c>
    </row>
    <row r="171" spans="2:5" ht="17.25">
      <c r="B171" s="66" t="s">
        <v>124</v>
      </c>
      <c r="C171" s="66"/>
      <c r="D171" s="57">
        <v>8</v>
      </c>
      <c r="E171" s="58">
        <v>7131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7131</v>
      </c>
    </row>
    <row r="174" spans="2:5" ht="17.25">
      <c r="B174" s="66"/>
      <c r="C174" s="66"/>
      <c r="D174" s="316"/>
      <c r="E174" s="328"/>
    </row>
    <row r="175" spans="2:5" ht="17.25">
      <c r="B175" s="82" t="s">
        <v>391</v>
      </c>
      <c r="C175" s="82"/>
      <c r="D175" s="316"/>
      <c r="E175" s="328"/>
    </row>
    <row r="176" spans="2:5" ht="17.25">
      <c r="B176" s="83">
        <v>152</v>
      </c>
      <c r="C176" s="84"/>
      <c r="D176" s="319" t="s">
        <v>109</v>
      </c>
      <c r="E176" s="76">
        <v>33927081</v>
      </c>
    </row>
    <row r="177" spans="2:5" ht="17.25">
      <c r="B177" s="66" t="s">
        <v>124</v>
      </c>
      <c r="C177" s="66"/>
      <c r="D177" s="57">
        <v>8</v>
      </c>
      <c r="E177" s="58">
        <v>271417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8</v>
      </c>
      <c r="E179" s="58">
        <v>271417</v>
      </c>
    </row>
    <row r="180" spans="2:5" ht="17.25">
      <c r="B180" s="66"/>
      <c r="C180" s="66"/>
      <c r="D180" s="316"/>
      <c r="E180" s="328"/>
    </row>
    <row r="181" spans="2:5" ht="17.25">
      <c r="B181" s="82" t="s">
        <v>392</v>
      </c>
      <c r="C181" s="82"/>
      <c r="D181" s="316"/>
      <c r="E181" s="328"/>
    </row>
    <row r="182" spans="2:5" ht="17.25">
      <c r="B182" s="83">
        <v>153</v>
      </c>
      <c r="C182" s="84"/>
      <c r="D182" s="319" t="s">
        <v>109</v>
      </c>
      <c r="E182" s="76">
        <v>2464517</v>
      </c>
    </row>
    <row r="183" spans="2:5" ht="17.25">
      <c r="B183" s="66" t="s">
        <v>124</v>
      </c>
      <c r="C183" s="66"/>
      <c r="D183" s="57">
        <v>8</v>
      </c>
      <c r="E183" s="58">
        <v>19716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8</v>
      </c>
      <c r="E185" s="58">
        <v>19716</v>
      </c>
    </row>
    <row r="186" spans="2:5" ht="17.25">
      <c r="B186" s="66"/>
      <c r="C186" s="66"/>
      <c r="D186" s="316"/>
      <c r="E186" s="328"/>
    </row>
    <row r="187" spans="2:5" ht="17.25">
      <c r="B187" s="82" t="s">
        <v>393</v>
      </c>
      <c r="C187" s="82"/>
      <c r="D187" s="316"/>
      <c r="E187" s="328"/>
    </row>
    <row r="188" spans="2:5" ht="17.25">
      <c r="B188" s="83" t="s">
        <v>718</v>
      </c>
      <c r="C188" s="84"/>
      <c r="D188" s="319" t="s">
        <v>109</v>
      </c>
      <c r="E188" s="76">
        <v>29186757</v>
      </c>
    </row>
    <row r="189" spans="2:5" ht="17.25">
      <c r="B189" s="66" t="s">
        <v>124</v>
      </c>
      <c r="C189" s="66"/>
      <c r="D189" s="57">
        <v>8</v>
      </c>
      <c r="E189" s="58">
        <v>233494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8</v>
      </c>
      <c r="E191" s="58">
        <v>233494</v>
      </c>
    </row>
    <row r="192" spans="2:5" ht="17.25">
      <c r="B192" s="66"/>
      <c r="C192" s="66"/>
      <c r="D192" s="316"/>
      <c r="E192" s="328"/>
    </row>
    <row r="193" spans="2:5" ht="17.25">
      <c r="B193" s="82" t="s">
        <v>600</v>
      </c>
      <c r="C193" s="82"/>
      <c r="D193" s="316"/>
      <c r="E193" s="328"/>
    </row>
    <row r="194" spans="2:5" ht="17.25">
      <c r="B194" s="83">
        <v>155</v>
      </c>
      <c r="C194" s="84"/>
      <c r="D194" s="319" t="s">
        <v>109</v>
      </c>
      <c r="E194" s="76">
        <v>20590723</v>
      </c>
    </row>
    <row r="195" spans="2:5" ht="17.25">
      <c r="B195" s="66" t="s">
        <v>124</v>
      </c>
      <c r="C195" s="66"/>
      <c r="D195" s="57">
        <v>8</v>
      </c>
      <c r="E195" s="58">
        <v>164726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8</v>
      </c>
      <c r="E197" s="58">
        <v>164726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632704600</v>
      </c>
    </row>
    <row r="224" spans="2:6" ht="17.25">
      <c r="B224" s="66" t="s">
        <v>124</v>
      </c>
      <c r="C224" s="66"/>
      <c r="D224" s="320"/>
      <c r="E224" s="58">
        <v>5061638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5061638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719</v>
      </c>
      <c r="C232" s="58">
        <v>15948866</v>
      </c>
      <c r="D232" s="57">
        <v>3</v>
      </c>
      <c r="E232" s="58">
        <v>47847</v>
      </c>
    </row>
    <row r="233" spans="2:5" ht="17.25">
      <c r="B233" s="51" t="s">
        <v>720</v>
      </c>
      <c r="C233" s="58">
        <v>10655508</v>
      </c>
      <c r="D233" s="57">
        <v>16</v>
      </c>
      <c r="E233" s="58">
        <v>170488</v>
      </c>
    </row>
    <row r="234" spans="2:5" ht="17.25">
      <c r="B234" s="51" t="s">
        <v>721</v>
      </c>
      <c r="C234" s="58">
        <v>172268</v>
      </c>
      <c r="D234" s="57">
        <v>0</v>
      </c>
      <c r="E234" s="58">
        <v>0</v>
      </c>
    </row>
    <row r="235" spans="2:5" ht="17.25">
      <c r="B235" s="51" t="s">
        <v>722</v>
      </c>
      <c r="C235" s="58">
        <v>533333029</v>
      </c>
      <c r="D235" s="57">
        <v>3</v>
      </c>
      <c r="E235" s="58">
        <v>1599999</v>
      </c>
    </row>
    <row r="236" spans="2:5" ht="17.25">
      <c r="B236" s="51" t="s">
        <v>394</v>
      </c>
      <c r="C236" s="58">
        <v>1202075451</v>
      </c>
      <c r="D236" s="57">
        <v>1</v>
      </c>
      <c r="E236" s="58">
        <v>1202075</v>
      </c>
    </row>
    <row r="237" spans="2:5" ht="17.25">
      <c r="B237" s="51" t="s">
        <v>723</v>
      </c>
      <c r="C237" s="58">
        <v>8892074</v>
      </c>
      <c r="D237" s="57">
        <v>8</v>
      </c>
      <c r="E237" s="58">
        <v>71137</v>
      </c>
    </row>
    <row r="238" spans="2:5" ht="17.25">
      <c r="B238" s="51" t="s">
        <v>724</v>
      </c>
      <c r="C238" s="58">
        <v>34339875</v>
      </c>
      <c r="D238" s="57">
        <v>8</v>
      </c>
      <c r="E238" s="58">
        <v>274719</v>
      </c>
    </row>
    <row r="239" spans="2:5" ht="17.25">
      <c r="B239" s="51"/>
      <c r="C239" s="58">
        <v>0</v>
      </c>
      <c r="D239" s="57">
        <v>0</v>
      </c>
      <c r="E239" s="58">
        <v>0</v>
      </c>
    </row>
    <row r="240" spans="2:5" ht="17.25">
      <c r="B240" s="51">
        <v>0</v>
      </c>
      <c r="C240" s="58">
        <v>0</v>
      </c>
      <c r="D240" s="57">
        <v>0</v>
      </c>
      <c r="E240" s="58">
        <v>0</v>
      </c>
    </row>
    <row r="241" spans="2:5" ht="17.25">
      <c r="B241" s="51">
        <v>0</v>
      </c>
      <c r="C241" s="58">
        <v>0</v>
      </c>
      <c r="D241" s="57">
        <v>0</v>
      </c>
      <c r="E241" s="58">
        <v>0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3366265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14424905</v>
      </c>
    </row>
    <row r="270" spans="2:6" ht="17.25">
      <c r="B270" s="66" t="s">
        <v>130</v>
      </c>
      <c r="C270" s="66"/>
      <c r="D270" s="320"/>
      <c r="E270" s="58">
        <v>14424905</v>
      </c>
    </row>
    <row r="271" spans="2:6" ht="17.25">
      <c r="B271" s="66" t="s">
        <v>78</v>
      </c>
      <c r="C271" s="66"/>
      <c r="D271" s="320"/>
      <c r="E271" s="58">
        <v>7212453</v>
      </c>
    </row>
    <row r="272" spans="2:6" ht="17.25">
      <c r="B272" s="66" t="s">
        <v>131</v>
      </c>
      <c r="C272" s="66"/>
      <c r="D272" s="320"/>
      <c r="E272" s="58">
        <v>31854999</v>
      </c>
    </row>
    <row r="273" spans="2:5" ht="17.25">
      <c r="B273" s="66" t="s">
        <v>132</v>
      </c>
      <c r="C273" s="66"/>
      <c r="D273" s="320"/>
      <c r="E273" s="58">
        <v>8883338</v>
      </c>
    </row>
    <row r="274" spans="2:5" ht="17.25">
      <c r="B274" s="66" t="s">
        <v>133</v>
      </c>
      <c r="C274" s="66"/>
      <c r="D274" s="320"/>
      <c r="E274" s="58">
        <v>5061638</v>
      </c>
    </row>
    <row r="275" spans="2:5" ht="18" thickBot="1">
      <c r="B275" s="70" t="s">
        <v>134</v>
      </c>
      <c r="C275" s="70"/>
      <c r="D275" s="324"/>
      <c r="E275" s="61">
        <v>3366265</v>
      </c>
    </row>
    <row r="276" spans="2:5" ht="18" thickBot="1">
      <c r="B276" s="79" t="s">
        <v>135</v>
      </c>
      <c r="C276" s="80"/>
      <c r="D276" s="321"/>
      <c r="E276" s="65">
        <v>85228503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901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98134879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1177619</v>
      </c>
    </row>
    <row r="9" spans="2:5" ht="18" thickBot="1">
      <c r="B9" s="62" t="s">
        <v>89</v>
      </c>
      <c r="C9" s="63"/>
      <c r="D9" s="64">
        <v>12</v>
      </c>
      <c r="E9" s="65">
        <v>1177619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1.45</v>
      </c>
      <c r="E14" s="58">
        <v>142296</v>
      </c>
    </row>
    <row r="15" spans="2:5" ht="17.25">
      <c r="B15" s="66" t="s">
        <v>93</v>
      </c>
      <c r="C15" s="66"/>
      <c r="D15" s="57">
        <v>0.05</v>
      </c>
      <c r="E15" s="58">
        <v>4907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10.5</v>
      </c>
      <c r="E25" s="58">
        <v>1030416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1177619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1177619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417</v>
      </c>
      <c r="C36" s="74"/>
      <c r="D36" s="319" t="s">
        <v>109</v>
      </c>
      <c r="E36" s="76">
        <v>98134879</v>
      </c>
    </row>
    <row r="37" spans="2:6" ht="17.25">
      <c r="B37" s="66" t="s">
        <v>110</v>
      </c>
      <c r="C37" s="66"/>
      <c r="D37" s="57">
        <v>25</v>
      </c>
      <c r="E37" s="58">
        <v>2453372</v>
      </c>
    </row>
    <row r="38" spans="2:6" ht="17.25">
      <c r="B38" s="66" t="s">
        <v>111</v>
      </c>
      <c r="C38" s="66"/>
      <c r="D38" s="57">
        <v>0</v>
      </c>
      <c r="E38" s="58">
        <v>0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98135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</v>
      </c>
      <c r="E45" s="58">
        <v>2551507</v>
      </c>
    </row>
    <row r="46" spans="2:6" ht="17.25">
      <c r="B46" s="66"/>
      <c r="C46" s="66"/>
      <c r="D46" s="316"/>
      <c r="E46" s="328"/>
    </row>
    <row r="47" spans="2:6" ht="17.25">
      <c r="B47" s="74" t="s">
        <v>206</v>
      </c>
      <c r="C47" s="74"/>
      <c r="D47" s="319" t="s">
        <v>109</v>
      </c>
      <c r="E47" s="76">
        <v>0</v>
      </c>
    </row>
    <row r="48" spans="2:6" ht="17.25">
      <c r="B48" s="66" t="s">
        <v>110</v>
      </c>
      <c r="C48" s="66"/>
      <c r="D48" s="57">
        <v>0</v>
      </c>
      <c r="E48" s="58">
        <v>0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0</v>
      </c>
      <c r="E54" s="58">
        <v>0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0</v>
      </c>
      <c r="E56" s="58">
        <v>0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98134879</v>
      </c>
    </row>
    <row r="136" spans="2:5" ht="17.25">
      <c r="B136" s="66" t="s">
        <v>110</v>
      </c>
      <c r="C136" s="66"/>
      <c r="D136" s="57">
        <v>25</v>
      </c>
      <c r="E136" s="58">
        <v>2453372</v>
      </c>
    </row>
    <row r="137" spans="2:5" ht="17.25">
      <c r="B137" s="66" t="s">
        <v>111</v>
      </c>
      <c r="C137" s="66"/>
      <c r="D137" s="57">
        <v>0</v>
      </c>
      <c r="E137" s="58">
        <v>0</v>
      </c>
    </row>
    <row r="138" spans="2:5" ht="17.25">
      <c r="B138" s="66" t="s">
        <v>111</v>
      </c>
      <c r="C138" s="66"/>
      <c r="D138" s="57">
        <v>0</v>
      </c>
      <c r="E138" s="58">
        <v>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1</v>
      </c>
      <c r="E142" s="58">
        <v>98135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2551507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588809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482</v>
      </c>
      <c r="C163" s="82"/>
      <c r="D163" s="316"/>
      <c r="E163" s="328"/>
    </row>
    <row r="164" spans="2:5" ht="17.25">
      <c r="B164" s="83">
        <v>150</v>
      </c>
      <c r="C164" s="84"/>
      <c r="D164" s="319" t="s">
        <v>109</v>
      </c>
      <c r="E164" s="76">
        <v>8553904</v>
      </c>
    </row>
    <row r="165" spans="2:5" ht="17.25">
      <c r="B165" s="66" t="s">
        <v>124</v>
      </c>
      <c r="C165" s="66"/>
      <c r="D165" s="57">
        <v>8</v>
      </c>
      <c r="E165" s="58">
        <v>68431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68431</v>
      </c>
    </row>
    <row r="168" spans="2:5" ht="17.25">
      <c r="B168" s="66"/>
      <c r="C168" s="66"/>
      <c r="D168" s="316"/>
      <c r="E168" s="328"/>
    </row>
    <row r="169" spans="2:5" ht="17.25">
      <c r="B169" s="82" t="s">
        <v>483</v>
      </c>
      <c r="C169" s="82"/>
      <c r="D169" s="316"/>
      <c r="E169" s="328"/>
    </row>
    <row r="170" spans="2:5" ht="17.25">
      <c r="B170" s="83">
        <v>151</v>
      </c>
      <c r="C170" s="84"/>
      <c r="D170" s="319" t="s">
        <v>109</v>
      </c>
      <c r="E170" s="76">
        <v>514567</v>
      </c>
    </row>
    <row r="171" spans="2:5" ht="17.25">
      <c r="B171" s="66" t="s">
        <v>124</v>
      </c>
      <c r="C171" s="66"/>
      <c r="D171" s="57">
        <v>8</v>
      </c>
      <c r="E171" s="58">
        <v>4117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4117</v>
      </c>
    </row>
    <row r="174" spans="2:5" ht="17.25">
      <c r="B174" s="66"/>
      <c r="C174" s="66"/>
      <c r="D174" s="316"/>
      <c r="E174" s="328"/>
    </row>
    <row r="175" spans="2:5" ht="17.25">
      <c r="B175" s="82" t="s">
        <v>484</v>
      </c>
      <c r="C175" s="82"/>
      <c r="D175" s="316"/>
      <c r="E175" s="328"/>
    </row>
    <row r="176" spans="2:5" ht="17.25">
      <c r="B176" s="83">
        <v>152</v>
      </c>
      <c r="C176" s="84"/>
      <c r="D176" s="319" t="s">
        <v>109</v>
      </c>
      <c r="E176" s="76">
        <v>122105</v>
      </c>
    </row>
    <row r="177" spans="2:5" ht="17.25">
      <c r="B177" s="66" t="s">
        <v>124</v>
      </c>
      <c r="C177" s="66"/>
      <c r="D177" s="57">
        <v>0</v>
      </c>
      <c r="E177" s="58">
        <v>0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0</v>
      </c>
      <c r="E179" s="58">
        <v>0</v>
      </c>
    </row>
    <row r="180" spans="2:5" ht="17.25">
      <c r="B180" s="66"/>
      <c r="C180" s="66"/>
      <c r="D180" s="316"/>
      <c r="E180" s="328"/>
    </row>
    <row r="181" spans="2:5" ht="17.25">
      <c r="B181" s="82" t="s">
        <v>207</v>
      </c>
      <c r="C181" s="82"/>
      <c r="D181" s="316"/>
      <c r="E181" s="328"/>
    </row>
    <row r="182" spans="2:5" ht="17.25">
      <c r="B182" s="83" t="s">
        <v>206</v>
      </c>
      <c r="C182" s="84"/>
      <c r="D182" s="319" t="s">
        <v>109</v>
      </c>
      <c r="E182" s="76">
        <v>0</v>
      </c>
    </row>
    <row r="183" spans="2:5" ht="17.25">
      <c r="B183" s="66" t="s">
        <v>124</v>
      </c>
      <c r="C183" s="66"/>
      <c r="D183" s="57">
        <v>0</v>
      </c>
      <c r="E183" s="58">
        <v>0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0</v>
      </c>
      <c r="E185" s="58">
        <v>0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9190576</v>
      </c>
    </row>
    <row r="224" spans="2:6" ht="17.25">
      <c r="B224" s="66" t="s">
        <v>124</v>
      </c>
      <c r="C224" s="66"/>
      <c r="D224" s="320"/>
      <c r="E224" s="58">
        <v>72548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72548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443</v>
      </c>
      <c r="C232" s="58">
        <v>98134879</v>
      </c>
      <c r="D232" s="57">
        <v>6</v>
      </c>
      <c r="E232" s="58">
        <v>588809</v>
      </c>
    </row>
    <row r="233" spans="2:5" ht="17.25">
      <c r="B233" s="51" t="s">
        <v>485</v>
      </c>
      <c r="C233" s="58">
        <v>98134879</v>
      </c>
      <c r="D233" s="57">
        <v>1</v>
      </c>
      <c r="E233" s="58">
        <v>98135</v>
      </c>
    </row>
    <row r="234" spans="2:5" ht="17.25">
      <c r="B234" s="51" t="s">
        <v>486</v>
      </c>
      <c r="C234" s="58">
        <v>89066408</v>
      </c>
      <c r="D234" s="57">
        <v>3</v>
      </c>
      <c r="E234" s="58">
        <v>267199</v>
      </c>
    </row>
    <row r="235" spans="2:5" ht="17.25">
      <c r="B235" s="51" t="s">
        <v>487</v>
      </c>
      <c r="C235" s="58">
        <v>98134879</v>
      </c>
      <c r="D235" s="57">
        <v>1</v>
      </c>
      <c r="E235" s="58">
        <v>98135</v>
      </c>
    </row>
    <row r="236" spans="2:5" ht="17.25">
      <c r="B236" s="51" t="s">
        <v>488</v>
      </c>
      <c r="C236" s="58">
        <v>98134879</v>
      </c>
      <c r="D236" s="57">
        <v>1</v>
      </c>
      <c r="E236" s="58">
        <v>98135</v>
      </c>
    </row>
    <row r="237" spans="2:5" ht="17.25">
      <c r="B237" s="51" t="s">
        <v>489</v>
      </c>
      <c r="C237" s="58">
        <v>98134879</v>
      </c>
      <c r="D237" s="57">
        <v>1</v>
      </c>
      <c r="E237" s="58">
        <v>98135</v>
      </c>
    </row>
    <row r="238" spans="2:5" ht="17.25">
      <c r="B238" s="51">
        <v>0</v>
      </c>
      <c r="C238" s="58">
        <v>0</v>
      </c>
      <c r="D238" s="57">
        <v>0</v>
      </c>
      <c r="E238" s="58">
        <v>0</v>
      </c>
    </row>
    <row r="239" spans="2:5" ht="17.25">
      <c r="B239" s="51">
        <v>0</v>
      </c>
      <c r="C239" s="58">
        <v>0</v>
      </c>
      <c r="D239" s="57">
        <v>0</v>
      </c>
      <c r="E239" s="58">
        <v>0</v>
      </c>
    </row>
    <row r="240" spans="2:5" ht="17.25">
      <c r="B240" s="51">
        <v>0</v>
      </c>
      <c r="C240" s="58">
        <v>0</v>
      </c>
      <c r="D240" s="57">
        <v>0</v>
      </c>
      <c r="E240" s="58">
        <v>0</v>
      </c>
    </row>
    <row r="241" spans="2:5" ht="17.25">
      <c r="B241" s="51">
        <v>0</v>
      </c>
      <c r="C241" s="58">
        <v>0</v>
      </c>
      <c r="D241" s="57">
        <v>0</v>
      </c>
      <c r="E241" s="58">
        <v>0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1248548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1177619</v>
      </c>
    </row>
    <row r="270" spans="2:6" ht="17.25">
      <c r="B270" s="66" t="s">
        <v>130</v>
      </c>
      <c r="C270" s="66"/>
      <c r="D270" s="320"/>
      <c r="E270" s="58">
        <v>1177619</v>
      </c>
    </row>
    <row r="271" spans="2:6" ht="17.25">
      <c r="B271" s="66" t="s">
        <v>78</v>
      </c>
      <c r="C271" s="66"/>
      <c r="D271" s="320"/>
      <c r="E271" s="58">
        <v>588809</v>
      </c>
    </row>
    <row r="272" spans="2:6" ht="17.25">
      <c r="B272" s="66" t="s">
        <v>131</v>
      </c>
      <c r="C272" s="66"/>
      <c r="D272" s="320"/>
      <c r="E272" s="58">
        <v>2551507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72548</v>
      </c>
    </row>
    <row r="275" spans="2:5" ht="18" thickBot="1">
      <c r="B275" s="70" t="s">
        <v>134</v>
      </c>
      <c r="C275" s="70"/>
      <c r="D275" s="324"/>
      <c r="E275" s="61">
        <v>1248548</v>
      </c>
    </row>
    <row r="276" spans="2:5" ht="18" thickBot="1">
      <c r="B276" s="79" t="s">
        <v>135</v>
      </c>
      <c r="C276" s="80"/>
      <c r="D276" s="321"/>
      <c r="E276" s="65">
        <v>6816650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902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604982133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7259786</v>
      </c>
    </row>
    <row r="9" spans="2:5" ht="18" thickBot="1">
      <c r="B9" s="62" t="s">
        <v>89</v>
      </c>
      <c r="C9" s="63"/>
      <c r="D9" s="64">
        <v>12</v>
      </c>
      <c r="E9" s="65">
        <v>7259786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0</v>
      </c>
      <c r="E14" s="58">
        <v>0</v>
      </c>
    </row>
    <row r="15" spans="2:5" ht="17.25">
      <c r="B15" s="66" t="s">
        <v>93</v>
      </c>
      <c r="C15" s="66"/>
      <c r="D15" s="57">
        <v>0</v>
      </c>
      <c r="E15" s="58">
        <v>0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12</v>
      </c>
      <c r="E25" s="58">
        <v>7259786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7259786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7259786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725</v>
      </c>
      <c r="C36" s="74"/>
      <c r="D36" s="319" t="s">
        <v>109</v>
      </c>
      <c r="E36" s="76">
        <v>186032179</v>
      </c>
    </row>
    <row r="37" spans="2:6" ht="17.25">
      <c r="B37" s="66" t="s">
        <v>110</v>
      </c>
      <c r="C37" s="66"/>
      <c r="D37" s="57">
        <v>25</v>
      </c>
      <c r="E37" s="58">
        <v>4650804</v>
      </c>
    </row>
    <row r="38" spans="2:6" ht="17.25">
      <c r="B38" s="66" t="s">
        <v>111</v>
      </c>
      <c r="C38" s="66"/>
      <c r="D38" s="57">
        <v>0.39200000000000002</v>
      </c>
      <c r="E38" s="58">
        <v>72925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0</v>
      </c>
      <c r="E43" s="58">
        <v>0</v>
      </c>
    </row>
    <row r="44" spans="2:6" ht="18" thickBot="1">
      <c r="B44" s="70" t="s">
        <v>115</v>
      </c>
      <c r="C44" s="70"/>
      <c r="D44" s="60">
        <v>1</v>
      </c>
      <c r="E44" s="61">
        <v>186032</v>
      </c>
    </row>
    <row r="45" spans="2:6" ht="17.25">
      <c r="B45" s="66" t="s">
        <v>80</v>
      </c>
      <c r="C45" s="66"/>
      <c r="D45" s="57">
        <v>26.391999999999999</v>
      </c>
      <c r="E45" s="58">
        <v>4909761</v>
      </c>
    </row>
    <row r="46" spans="2:6" ht="17.25">
      <c r="B46" s="66"/>
      <c r="C46" s="66"/>
      <c r="D46" s="316"/>
      <c r="E46" s="328"/>
    </row>
    <row r="47" spans="2:6" ht="17.25">
      <c r="B47" s="74" t="s">
        <v>726</v>
      </c>
      <c r="C47" s="74"/>
      <c r="D47" s="319" t="s">
        <v>109</v>
      </c>
      <c r="E47" s="76">
        <v>325673561</v>
      </c>
    </row>
    <row r="48" spans="2:6" ht="17.25">
      <c r="B48" s="66" t="s">
        <v>110</v>
      </c>
      <c r="C48" s="66"/>
      <c r="D48" s="57">
        <v>25</v>
      </c>
      <c r="E48" s="58">
        <v>8141839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325674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26</v>
      </c>
      <c r="E56" s="58">
        <v>8467513</v>
      </c>
    </row>
    <row r="57" spans="2:5" ht="17.25">
      <c r="B57" s="66"/>
      <c r="C57" s="66"/>
      <c r="D57" s="320"/>
      <c r="E57" s="331"/>
    </row>
    <row r="58" spans="2:5" ht="17.25">
      <c r="B58" s="74" t="s">
        <v>839</v>
      </c>
      <c r="C58" s="74"/>
      <c r="D58" s="319" t="s">
        <v>109</v>
      </c>
      <c r="E58" s="76">
        <v>83065285</v>
      </c>
    </row>
    <row r="59" spans="2:5" ht="17.25">
      <c r="B59" s="66" t="s">
        <v>110</v>
      </c>
      <c r="C59" s="66"/>
      <c r="D59" s="57">
        <v>25</v>
      </c>
      <c r="E59" s="58">
        <v>2076632</v>
      </c>
    </row>
    <row r="60" spans="2:5" ht="17.25">
      <c r="B60" s="66" t="s">
        <v>111</v>
      </c>
      <c r="C60" s="66"/>
      <c r="D60" s="57">
        <v>0.5</v>
      </c>
      <c r="E60" s="58">
        <v>41533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6.0999999999999999E-2</v>
      </c>
      <c r="E63" s="58">
        <v>5067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1</v>
      </c>
      <c r="E65" s="58">
        <v>83065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26.561</v>
      </c>
      <c r="E67" s="58">
        <v>2206297</v>
      </c>
    </row>
    <row r="68" spans="2:5" ht="17.25">
      <c r="B68" s="66"/>
      <c r="C68" s="66"/>
      <c r="D68" s="316"/>
      <c r="E68" s="328"/>
    </row>
    <row r="69" spans="2:5" ht="17.25">
      <c r="B69" s="74" t="s">
        <v>840</v>
      </c>
      <c r="C69" s="74"/>
      <c r="D69" s="319" t="s">
        <v>109</v>
      </c>
      <c r="E69" s="76">
        <v>4811801</v>
      </c>
    </row>
    <row r="70" spans="2:5" ht="17.25">
      <c r="B70" s="66" t="s">
        <v>110</v>
      </c>
      <c r="C70" s="66"/>
      <c r="D70" s="57">
        <v>25</v>
      </c>
      <c r="E70" s="58">
        <v>120295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1</v>
      </c>
      <c r="E76" s="58">
        <v>4812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26</v>
      </c>
      <c r="E78" s="58">
        <v>125107</v>
      </c>
    </row>
    <row r="79" spans="2:5" ht="17.25">
      <c r="B79" s="66"/>
      <c r="C79" s="66"/>
      <c r="D79" s="316"/>
      <c r="E79" s="328"/>
    </row>
    <row r="80" spans="2:5" ht="17.25">
      <c r="B80" s="74" t="s">
        <v>841</v>
      </c>
      <c r="C80" s="74"/>
      <c r="D80" s="319" t="s">
        <v>109</v>
      </c>
      <c r="E80" s="76">
        <v>3778676</v>
      </c>
    </row>
    <row r="81" spans="2:5" ht="17.25">
      <c r="B81" s="66" t="s">
        <v>110</v>
      </c>
      <c r="C81" s="66"/>
      <c r="D81" s="57">
        <v>25</v>
      </c>
      <c r="E81" s="58">
        <v>94467</v>
      </c>
    </row>
    <row r="82" spans="2:5" ht="17.25">
      <c r="B82" s="66" t="s">
        <v>111</v>
      </c>
      <c r="C82" s="66"/>
      <c r="D82" s="57">
        <v>0.5</v>
      </c>
      <c r="E82" s="58">
        <v>1889</v>
      </c>
    </row>
    <row r="83" spans="2:5" ht="17.25">
      <c r="B83" s="66" t="s">
        <v>111</v>
      </c>
      <c r="C83" s="66"/>
      <c r="D83" s="57">
        <v>0.5</v>
      </c>
      <c r="E83" s="58">
        <v>1889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1</v>
      </c>
      <c r="E87" s="58">
        <v>3779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27</v>
      </c>
      <c r="E89" s="58">
        <v>102024</v>
      </c>
    </row>
    <row r="90" spans="2:5" ht="17.25">
      <c r="B90" s="66"/>
      <c r="C90" s="66"/>
      <c r="D90" s="320"/>
      <c r="E90" s="331"/>
    </row>
    <row r="91" spans="2:5" ht="17.25">
      <c r="B91" s="74" t="s">
        <v>842</v>
      </c>
      <c r="C91" s="74"/>
      <c r="D91" s="319" t="s">
        <v>109</v>
      </c>
      <c r="E91" s="76">
        <v>1620631</v>
      </c>
    </row>
    <row r="92" spans="2:5" ht="17.25">
      <c r="B92" s="66" t="s">
        <v>110</v>
      </c>
      <c r="C92" s="66"/>
      <c r="D92" s="57">
        <v>25</v>
      </c>
      <c r="E92" s="58">
        <v>40516</v>
      </c>
    </row>
    <row r="93" spans="2:5" ht="17.25">
      <c r="B93" s="66" t="s">
        <v>111</v>
      </c>
      <c r="C93" s="66"/>
      <c r="D93" s="57">
        <v>0.5</v>
      </c>
      <c r="E93" s="58">
        <v>810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1</v>
      </c>
      <c r="E98" s="58">
        <v>1621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26.5</v>
      </c>
      <c r="E100" s="58">
        <v>42947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604982133</v>
      </c>
    </row>
    <row r="136" spans="2:5" ht="17.25">
      <c r="B136" s="66" t="s">
        <v>110</v>
      </c>
      <c r="C136" s="66"/>
      <c r="D136" s="57">
        <v>150</v>
      </c>
      <c r="E136" s="58">
        <v>15124553</v>
      </c>
    </row>
    <row r="137" spans="2:5" ht="17.25">
      <c r="B137" s="66" t="s">
        <v>111</v>
      </c>
      <c r="C137" s="66"/>
      <c r="D137" s="57">
        <v>1.8919999999999999</v>
      </c>
      <c r="E137" s="58">
        <v>117157</v>
      </c>
    </row>
    <row r="138" spans="2:5" ht="17.25">
      <c r="B138" s="66" t="s">
        <v>111</v>
      </c>
      <c r="C138" s="66"/>
      <c r="D138" s="57">
        <v>0.5</v>
      </c>
      <c r="E138" s="58">
        <v>1889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6.0999999999999999E-2</v>
      </c>
      <c r="E140" s="58">
        <v>5067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5</v>
      </c>
      <c r="E142" s="58">
        <v>418951</v>
      </c>
    </row>
    <row r="143" spans="2:5" ht="18" thickBot="1">
      <c r="B143" s="70" t="s">
        <v>115</v>
      </c>
      <c r="C143" s="70"/>
      <c r="D143" s="57">
        <v>1</v>
      </c>
      <c r="E143" s="58">
        <v>186032</v>
      </c>
    </row>
    <row r="144" spans="2:5" ht="18" thickBot="1">
      <c r="B144" s="79" t="s">
        <v>117</v>
      </c>
      <c r="C144" s="80"/>
      <c r="D144" s="321"/>
      <c r="E144" s="65">
        <v>15853649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3629893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604982133</v>
      </c>
    </row>
    <row r="151" spans="2:5" ht="17.25">
      <c r="B151" s="66" t="s">
        <v>119</v>
      </c>
      <c r="C151" s="66"/>
      <c r="D151" s="57">
        <v>4</v>
      </c>
      <c r="E151" s="58">
        <v>2419929</v>
      </c>
    </row>
    <row r="152" spans="2:5" ht="17.25">
      <c r="B152" s="66" t="s">
        <v>120</v>
      </c>
      <c r="C152" s="66"/>
      <c r="D152" s="57">
        <v>1</v>
      </c>
      <c r="E152" s="58">
        <v>604982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5</v>
      </c>
      <c r="E158" s="65">
        <v>3024911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621</v>
      </c>
      <c r="C163" s="82"/>
      <c r="D163" s="316"/>
      <c r="E163" s="328"/>
    </row>
    <row r="164" spans="2:5" ht="17.25">
      <c r="B164" s="83" t="s">
        <v>843</v>
      </c>
      <c r="C164" s="84"/>
      <c r="D164" s="319" t="s">
        <v>109</v>
      </c>
      <c r="E164" s="76">
        <v>130722868</v>
      </c>
    </row>
    <row r="165" spans="2:5" ht="17.25">
      <c r="B165" s="66" t="s">
        <v>124</v>
      </c>
      <c r="C165" s="66"/>
      <c r="D165" s="57">
        <v>5</v>
      </c>
      <c r="E165" s="58">
        <v>653614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5</v>
      </c>
      <c r="E167" s="58">
        <v>653614</v>
      </c>
    </row>
    <row r="168" spans="2:5" ht="17.25">
      <c r="B168" s="66"/>
      <c r="C168" s="66"/>
      <c r="D168" s="316"/>
      <c r="E168" s="328"/>
    </row>
    <row r="169" spans="2:5" ht="17.25">
      <c r="B169" s="82" t="s">
        <v>622</v>
      </c>
      <c r="C169" s="82"/>
      <c r="D169" s="316"/>
      <c r="E169" s="328"/>
    </row>
    <row r="170" spans="2:5" ht="17.25">
      <c r="B170" s="83" t="s">
        <v>844</v>
      </c>
      <c r="C170" s="84"/>
      <c r="D170" s="319" t="s">
        <v>109</v>
      </c>
      <c r="E170" s="76">
        <v>45475569</v>
      </c>
    </row>
    <row r="171" spans="2:5" ht="17.25">
      <c r="B171" s="66" t="s">
        <v>124</v>
      </c>
      <c r="C171" s="66"/>
      <c r="D171" s="57">
        <v>5</v>
      </c>
      <c r="E171" s="58">
        <v>227378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5</v>
      </c>
      <c r="E173" s="58">
        <v>227378</v>
      </c>
    </row>
    <row r="174" spans="2:5" ht="17.25">
      <c r="B174" s="66"/>
      <c r="C174" s="66"/>
      <c r="D174" s="316"/>
      <c r="E174" s="328"/>
    </row>
    <row r="175" spans="2:5" ht="17.25">
      <c r="B175" s="82" t="s">
        <v>845</v>
      </c>
      <c r="C175" s="82"/>
      <c r="D175" s="316"/>
      <c r="E175" s="328"/>
    </row>
    <row r="176" spans="2:5" ht="17.25">
      <c r="B176" s="83" t="s">
        <v>846</v>
      </c>
      <c r="C176" s="84"/>
      <c r="D176" s="319" t="s">
        <v>109</v>
      </c>
      <c r="E176" s="76">
        <v>1923465</v>
      </c>
    </row>
    <row r="177" spans="2:5" ht="17.25">
      <c r="B177" s="66" t="s">
        <v>124</v>
      </c>
      <c r="C177" s="66"/>
      <c r="D177" s="57">
        <v>5</v>
      </c>
      <c r="E177" s="58">
        <v>9617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5</v>
      </c>
      <c r="E179" s="58">
        <v>9617</v>
      </c>
    </row>
    <row r="180" spans="2:5" ht="17.25">
      <c r="B180" s="66"/>
      <c r="C180" s="66"/>
      <c r="D180" s="316"/>
      <c r="E180" s="328"/>
    </row>
    <row r="181" spans="2:5" ht="17.25">
      <c r="B181" s="82" t="s">
        <v>623</v>
      </c>
      <c r="C181" s="82"/>
      <c r="D181" s="316"/>
      <c r="E181" s="328"/>
    </row>
    <row r="182" spans="2:5" ht="17.25">
      <c r="B182" s="83" t="s">
        <v>847</v>
      </c>
      <c r="C182" s="84"/>
      <c r="D182" s="319" t="s">
        <v>109</v>
      </c>
      <c r="E182" s="76">
        <v>104241</v>
      </c>
    </row>
    <row r="183" spans="2:5" ht="17.25">
      <c r="B183" s="66" t="s">
        <v>124</v>
      </c>
      <c r="C183" s="66"/>
      <c r="D183" s="57">
        <v>8</v>
      </c>
      <c r="E183" s="58">
        <v>834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8</v>
      </c>
      <c r="E185" s="58">
        <v>834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178226143</v>
      </c>
    </row>
    <row r="224" spans="2:6" ht="17.25">
      <c r="B224" s="66" t="s">
        <v>124</v>
      </c>
      <c r="C224" s="66"/>
      <c r="D224" s="320"/>
      <c r="E224" s="58">
        <v>891443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891443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624</v>
      </c>
      <c r="C232" s="58">
        <v>332569386</v>
      </c>
      <c r="D232" s="57">
        <v>3</v>
      </c>
      <c r="E232" s="58">
        <v>997708</v>
      </c>
    </row>
    <row r="233" spans="2:5" ht="17.25">
      <c r="B233" s="51" t="s">
        <v>625</v>
      </c>
      <c r="C233" s="58">
        <v>161050601</v>
      </c>
      <c r="D233" s="57">
        <v>3</v>
      </c>
      <c r="E233" s="58">
        <v>483152</v>
      </c>
    </row>
    <row r="234" spans="2:5" ht="17.25">
      <c r="B234" s="51" t="s">
        <v>626</v>
      </c>
      <c r="C234" s="58">
        <v>85327022</v>
      </c>
      <c r="D234" s="57">
        <v>3</v>
      </c>
      <c r="E234" s="58">
        <v>255981</v>
      </c>
    </row>
    <row r="235" spans="2:5" ht="17.25">
      <c r="B235" s="51" t="s">
        <v>627</v>
      </c>
      <c r="C235" s="58">
        <v>15824016</v>
      </c>
      <c r="D235" s="57">
        <v>3</v>
      </c>
      <c r="E235" s="58">
        <v>47472</v>
      </c>
    </row>
    <row r="236" spans="2:5" ht="17.25">
      <c r="B236" s="51" t="s">
        <v>628</v>
      </c>
      <c r="C236" s="58">
        <v>10106867</v>
      </c>
      <c r="D236" s="57">
        <v>3</v>
      </c>
      <c r="E236" s="58">
        <v>30321</v>
      </c>
    </row>
    <row r="237" spans="2:5" ht="17.25">
      <c r="B237" s="51" t="s">
        <v>727</v>
      </c>
      <c r="C237" s="58">
        <v>409841268</v>
      </c>
      <c r="D237" s="57">
        <v>3</v>
      </c>
      <c r="E237" s="58">
        <v>1229524</v>
      </c>
    </row>
    <row r="238" spans="2:5" ht="17.25">
      <c r="B238" s="51" t="s">
        <v>629</v>
      </c>
      <c r="C238" s="58">
        <v>169947057</v>
      </c>
      <c r="D238" s="57">
        <v>3</v>
      </c>
      <c r="E238" s="58">
        <v>509841</v>
      </c>
    </row>
    <row r="239" spans="2:5" ht="17.25">
      <c r="B239" s="51" t="s">
        <v>630</v>
      </c>
      <c r="C239" s="58">
        <v>296548469</v>
      </c>
      <c r="D239" s="57">
        <v>2</v>
      </c>
      <c r="E239" s="58">
        <v>593097</v>
      </c>
    </row>
    <row r="240" spans="2:5" ht="17.25">
      <c r="B240" s="51" t="s">
        <v>631</v>
      </c>
      <c r="C240" s="58">
        <v>159735949</v>
      </c>
      <c r="D240" s="57">
        <v>2.86</v>
      </c>
      <c r="E240" s="58">
        <v>456845</v>
      </c>
    </row>
    <row r="241" spans="2:5" ht="17.25">
      <c r="B241" s="51" t="s">
        <v>632</v>
      </c>
      <c r="C241" s="58">
        <v>85350068</v>
      </c>
      <c r="D241" s="57">
        <v>1</v>
      </c>
      <c r="E241" s="58">
        <v>85350</v>
      </c>
    </row>
    <row r="242" spans="2:5" ht="17.25">
      <c r="B242" s="51" t="s">
        <v>728</v>
      </c>
      <c r="C242" s="58">
        <v>15824016</v>
      </c>
      <c r="D242" s="57">
        <v>0.89800000000000002</v>
      </c>
      <c r="E242" s="58">
        <v>14210</v>
      </c>
    </row>
    <row r="243" spans="2:5" ht="17.25">
      <c r="B243" s="51" t="s">
        <v>633</v>
      </c>
      <c r="C243" s="58">
        <v>10211108</v>
      </c>
      <c r="D243" s="57">
        <v>2.31</v>
      </c>
      <c r="E243" s="58">
        <v>23588</v>
      </c>
    </row>
    <row r="244" spans="2:5" ht="17.25">
      <c r="B244" s="51" t="s">
        <v>634</v>
      </c>
      <c r="C244" s="58">
        <v>604982133</v>
      </c>
      <c r="D244" s="57">
        <v>1</v>
      </c>
      <c r="E244" s="58">
        <v>604982</v>
      </c>
    </row>
    <row r="245" spans="2:5" ht="17.25">
      <c r="B245" s="51" t="s">
        <v>729</v>
      </c>
      <c r="C245" s="58">
        <v>83065285</v>
      </c>
      <c r="D245" s="57">
        <v>1</v>
      </c>
      <c r="E245" s="58">
        <v>83065</v>
      </c>
    </row>
    <row r="246" spans="2:5" ht="17.25">
      <c r="B246" s="51" t="s">
        <v>730</v>
      </c>
      <c r="C246" s="58">
        <v>83065285</v>
      </c>
      <c r="D246" s="57">
        <v>0.98499999999999999</v>
      </c>
      <c r="E246" s="58">
        <v>81819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5496955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7259786</v>
      </c>
    </row>
    <row r="270" spans="2:6" ht="17.25">
      <c r="B270" s="66" t="s">
        <v>130</v>
      </c>
      <c r="C270" s="66"/>
      <c r="D270" s="320"/>
      <c r="E270" s="58">
        <v>7259786</v>
      </c>
    </row>
    <row r="271" spans="2:6" ht="17.25">
      <c r="B271" s="66" t="s">
        <v>78</v>
      </c>
      <c r="C271" s="66"/>
      <c r="D271" s="320"/>
      <c r="E271" s="58">
        <v>3629893</v>
      </c>
    </row>
    <row r="272" spans="2:6" ht="17.25">
      <c r="B272" s="66" t="s">
        <v>131</v>
      </c>
      <c r="C272" s="66"/>
      <c r="D272" s="320"/>
      <c r="E272" s="58">
        <v>15853649</v>
      </c>
    </row>
    <row r="273" spans="2:5" ht="17.25">
      <c r="B273" s="66" t="s">
        <v>132</v>
      </c>
      <c r="C273" s="66"/>
      <c r="D273" s="320"/>
      <c r="E273" s="58">
        <v>3024911</v>
      </c>
    </row>
    <row r="274" spans="2:5" ht="17.25">
      <c r="B274" s="66" t="s">
        <v>133</v>
      </c>
      <c r="C274" s="66"/>
      <c r="D274" s="320"/>
      <c r="E274" s="58">
        <v>891443</v>
      </c>
    </row>
    <row r="275" spans="2:5" ht="18" thickBot="1">
      <c r="B275" s="70" t="s">
        <v>134</v>
      </c>
      <c r="C275" s="70"/>
      <c r="D275" s="324"/>
      <c r="E275" s="61">
        <v>5496955</v>
      </c>
    </row>
    <row r="276" spans="2:5" ht="18" thickBot="1">
      <c r="B276" s="79" t="s">
        <v>135</v>
      </c>
      <c r="C276" s="80"/>
      <c r="D276" s="321"/>
      <c r="E276" s="65">
        <v>43416423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92D050"/>
  </sheetPr>
  <dimension ref="B1:F276"/>
  <sheetViews>
    <sheetView workbookViewId="0">
      <selection activeCell="B3" sqref="B3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903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205049708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2460596</v>
      </c>
    </row>
    <row r="9" spans="2:5" ht="18" thickBot="1">
      <c r="B9" s="62" t="s">
        <v>89</v>
      </c>
      <c r="C9" s="63"/>
      <c r="D9" s="64">
        <v>12</v>
      </c>
      <c r="E9" s="65">
        <v>2460596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1.7709999999999999</v>
      </c>
      <c r="E14" s="58">
        <v>363143</v>
      </c>
    </row>
    <row r="15" spans="2:5" ht="17.25">
      <c r="B15" s="66" t="s">
        <v>93</v>
      </c>
      <c r="C15" s="66"/>
      <c r="D15" s="57">
        <v>0.64400000000000002</v>
      </c>
      <c r="E15" s="58">
        <v>132052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9.5850000000000009</v>
      </c>
      <c r="E25" s="58">
        <v>1965401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2460596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2460596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601</v>
      </c>
      <c r="C36" s="74"/>
      <c r="D36" s="319" t="s">
        <v>109</v>
      </c>
      <c r="E36" s="76">
        <v>163479285</v>
      </c>
    </row>
    <row r="37" spans="2:6" ht="17.25">
      <c r="B37" s="66" t="s">
        <v>110</v>
      </c>
      <c r="C37" s="66"/>
      <c r="D37" s="57">
        <v>25</v>
      </c>
      <c r="E37" s="58">
        <v>4086982</v>
      </c>
    </row>
    <row r="38" spans="2:6" ht="17.25">
      <c r="B38" s="66" t="s">
        <v>111</v>
      </c>
      <c r="C38" s="66"/>
      <c r="D38" s="57">
        <v>0.5</v>
      </c>
      <c r="E38" s="58">
        <v>81740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163479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26.5</v>
      </c>
      <c r="E45" s="58">
        <v>4332201</v>
      </c>
    </row>
    <row r="46" spans="2:6" ht="17.25">
      <c r="B46" s="66"/>
      <c r="C46" s="66"/>
      <c r="D46" s="316"/>
      <c r="E46" s="328"/>
    </row>
    <row r="47" spans="2:6" ht="17.25">
      <c r="B47" s="74" t="s">
        <v>848</v>
      </c>
      <c r="C47" s="74"/>
      <c r="D47" s="319" t="s">
        <v>109</v>
      </c>
      <c r="E47" s="76">
        <v>510342</v>
      </c>
    </row>
    <row r="48" spans="2:6" ht="17.25">
      <c r="B48" s="66" t="s">
        <v>110</v>
      </c>
      <c r="C48" s="66"/>
      <c r="D48" s="57">
        <v>25</v>
      </c>
      <c r="E48" s="58">
        <v>12759</v>
      </c>
    </row>
    <row r="49" spans="2:5" ht="17.25">
      <c r="B49" s="66" t="s">
        <v>111</v>
      </c>
      <c r="C49" s="66"/>
      <c r="D49" s="57">
        <v>0.5</v>
      </c>
      <c r="E49" s="58">
        <v>255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510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26.5</v>
      </c>
      <c r="E56" s="58">
        <v>13524</v>
      </c>
    </row>
    <row r="57" spans="2:5" ht="17.25">
      <c r="B57" s="66"/>
      <c r="C57" s="66"/>
      <c r="D57" s="320"/>
      <c r="E57" s="331"/>
    </row>
    <row r="58" spans="2:5" ht="17.25">
      <c r="B58" s="74" t="s">
        <v>602</v>
      </c>
      <c r="C58" s="74"/>
      <c r="D58" s="319" t="s">
        <v>109</v>
      </c>
      <c r="E58" s="76">
        <v>41060081</v>
      </c>
    </row>
    <row r="59" spans="2:5" ht="17.25">
      <c r="B59" s="66" t="s">
        <v>110</v>
      </c>
      <c r="C59" s="66"/>
      <c r="D59" s="57">
        <v>25</v>
      </c>
      <c r="E59" s="58">
        <v>1026502</v>
      </c>
    </row>
    <row r="60" spans="2:5" ht="17.25">
      <c r="B60" s="66" t="s">
        <v>111</v>
      </c>
      <c r="C60" s="66"/>
      <c r="D60" s="57">
        <v>0.5</v>
      </c>
      <c r="E60" s="58">
        <v>20530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1</v>
      </c>
      <c r="E65" s="58">
        <v>41060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26.5</v>
      </c>
      <c r="E67" s="58">
        <v>1088092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205049708</v>
      </c>
    </row>
    <row r="136" spans="2:5" ht="17.25">
      <c r="B136" s="66" t="s">
        <v>110</v>
      </c>
      <c r="C136" s="66"/>
      <c r="D136" s="57">
        <v>75</v>
      </c>
      <c r="E136" s="58">
        <v>5126243</v>
      </c>
    </row>
    <row r="137" spans="2:5" ht="17.25">
      <c r="B137" s="66" t="s">
        <v>111</v>
      </c>
      <c r="C137" s="66"/>
      <c r="D137" s="57">
        <v>1.5</v>
      </c>
      <c r="E137" s="58">
        <v>102525</v>
      </c>
    </row>
    <row r="138" spans="2:5" ht="17.25">
      <c r="B138" s="66" t="s">
        <v>111</v>
      </c>
      <c r="C138" s="66"/>
      <c r="D138" s="57">
        <v>0</v>
      </c>
      <c r="E138" s="58">
        <v>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3</v>
      </c>
      <c r="E142" s="58">
        <v>205049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5433817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1230298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207</v>
      </c>
      <c r="C163" s="82"/>
      <c r="D163" s="316"/>
      <c r="E163" s="328"/>
    </row>
    <row r="164" spans="2:5" ht="17.25">
      <c r="B164" s="83" t="s">
        <v>206</v>
      </c>
      <c r="C164" s="84"/>
      <c r="D164" s="319" t="s">
        <v>109</v>
      </c>
      <c r="E164" s="76">
        <v>0</v>
      </c>
    </row>
    <row r="165" spans="2:5" ht="17.25">
      <c r="B165" s="66" t="s">
        <v>124</v>
      </c>
      <c r="C165" s="66"/>
      <c r="D165" s="57">
        <v>0</v>
      </c>
      <c r="E165" s="58">
        <v>0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0</v>
      </c>
      <c r="E167" s="58">
        <v>0</v>
      </c>
    </row>
    <row r="168" spans="2:5" ht="17.25">
      <c r="B168" s="66"/>
      <c r="C168" s="66"/>
      <c r="D168" s="316"/>
      <c r="E168" s="328"/>
    </row>
    <row r="169" spans="2:5" ht="17.25">
      <c r="B169" s="82" t="s">
        <v>207</v>
      </c>
      <c r="C169" s="82"/>
      <c r="D169" s="316"/>
      <c r="E169" s="328"/>
    </row>
    <row r="170" spans="2:5" ht="17.25">
      <c r="B170" s="83" t="s">
        <v>206</v>
      </c>
      <c r="C170" s="84"/>
      <c r="D170" s="319" t="s">
        <v>109</v>
      </c>
      <c r="E170" s="76">
        <v>0</v>
      </c>
    </row>
    <row r="171" spans="2:5" ht="17.25">
      <c r="B171" s="66" t="s">
        <v>124</v>
      </c>
      <c r="C171" s="66"/>
      <c r="D171" s="57">
        <v>0</v>
      </c>
      <c r="E171" s="58">
        <v>0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0</v>
      </c>
      <c r="E173" s="58">
        <v>0</v>
      </c>
    </row>
    <row r="174" spans="2:5" ht="17.25">
      <c r="B174" s="66"/>
      <c r="C174" s="66"/>
      <c r="D174" s="316"/>
      <c r="E174" s="328"/>
    </row>
    <row r="175" spans="2:5" ht="17.25">
      <c r="B175" s="82" t="s">
        <v>207</v>
      </c>
      <c r="C175" s="82"/>
      <c r="D175" s="316"/>
      <c r="E175" s="328"/>
    </row>
    <row r="176" spans="2:5" ht="17.25">
      <c r="B176" s="83" t="s">
        <v>206</v>
      </c>
      <c r="C176" s="84"/>
      <c r="D176" s="319" t="s">
        <v>109</v>
      </c>
      <c r="E176" s="76">
        <v>0</v>
      </c>
    </row>
    <row r="177" spans="2:5" ht="17.25">
      <c r="B177" s="66" t="s">
        <v>124</v>
      </c>
      <c r="C177" s="66"/>
      <c r="D177" s="57">
        <v>0</v>
      </c>
      <c r="E177" s="58">
        <v>0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0</v>
      </c>
      <c r="E179" s="58">
        <v>0</v>
      </c>
    </row>
    <row r="180" spans="2:5" ht="17.25">
      <c r="B180" s="66"/>
      <c r="C180" s="66"/>
      <c r="D180" s="316"/>
      <c r="E180" s="328"/>
    </row>
    <row r="181" spans="2:5" ht="17.25">
      <c r="B181" s="82" t="s">
        <v>207</v>
      </c>
      <c r="C181" s="82"/>
      <c r="D181" s="316"/>
      <c r="E181" s="328"/>
    </row>
    <row r="182" spans="2:5" ht="17.25">
      <c r="B182" s="83" t="s">
        <v>206</v>
      </c>
      <c r="C182" s="84"/>
      <c r="D182" s="319" t="s">
        <v>109</v>
      </c>
      <c r="E182" s="76">
        <v>0</v>
      </c>
    </row>
    <row r="183" spans="2:5" ht="17.25">
      <c r="B183" s="66" t="s">
        <v>124</v>
      </c>
      <c r="C183" s="66"/>
      <c r="D183" s="57">
        <v>0</v>
      </c>
      <c r="E183" s="58">
        <v>0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0</v>
      </c>
      <c r="E185" s="58">
        <v>0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849</v>
      </c>
      <c r="C199" s="82"/>
      <c r="D199" s="316"/>
      <c r="E199" s="328"/>
    </row>
    <row r="200" spans="2:5" ht="17.25">
      <c r="B200" s="83">
        <v>251</v>
      </c>
      <c r="C200" s="84"/>
      <c r="D200" s="319" t="s">
        <v>109</v>
      </c>
      <c r="E200" s="76">
        <v>454024</v>
      </c>
    </row>
    <row r="201" spans="2:5" ht="17.25">
      <c r="B201" s="66" t="s">
        <v>124</v>
      </c>
      <c r="C201" s="66"/>
      <c r="D201" s="57">
        <v>8</v>
      </c>
      <c r="E201" s="58">
        <v>3632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8</v>
      </c>
      <c r="E203" s="58">
        <v>3632</v>
      </c>
    </row>
    <row r="204" spans="2:5" ht="17.25">
      <c r="B204" s="66"/>
      <c r="C204" s="66"/>
      <c r="D204" s="320"/>
      <c r="E204" s="331"/>
    </row>
    <row r="205" spans="2:5" ht="17.25">
      <c r="B205" s="82" t="s">
        <v>850</v>
      </c>
      <c r="C205" s="82"/>
      <c r="D205" s="316"/>
      <c r="E205" s="328"/>
    </row>
    <row r="206" spans="2:5" ht="17.25">
      <c r="B206" s="83">
        <v>250</v>
      </c>
      <c r="C206" s="84"/>
      <c r="D206" s="319" t="s">
        <v>109</v>
      </c>
      <c r="E206" s="76">
        <v>8736171</v>
      </c>
    </row>
    <row r="207" spans="2:5" ht="17.25">
      <c r="B207" s="66" t="s">
        <v>124</v>
      </c>
      <c r="C207" s="66"/>
      <c r="D207" s="57">
        <v>8</v>
      </c>
      <c r="E207" s="58">
        <v>69889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8</v>
      </c>
      <c r="E209" s="58">
        <v>69889</v>
      </c>
    </row>
    <row r="210" spans="2:6" ht="17.25">
      <c r="B210" s="47"/>
      <c r="C210" s="47"/>
      <c r="D210" s="316"/>
      <c r="E210" s="328"/>
    </row>
    <row r="211" spans="2:6" ht="17.25">
      <c r="B211" s="82" t="s">
        <v>851</v>
      </c>
      <c r="C211" s="82"/>
      <c r="D211" s="316"/>
      <c r="E211" s="328"/>
    </row>
    <row r="212" spans="2:6" ht="17.25">
      <c r="B212" s="83">
        <v>150</v>
      </c>
      <c r="C212" s="84"/>
      <c r="D212" s="319" t="s">
        <v>109</v>
      </c>
      <c r="E212" s="76">
        <v>1483950</v>
      </c>
    </row>
    <row r="213" spans="2:6" ht="17.25">
      <c r="B213" s="66" t="s">
        <v>124</v>
      </c>
      <c r="C213" s="66"/>
      <c r="D213" s="57">
        <v>5</v>
      </c>
      <c r="E213" s="58">
        <v>7420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5</v>
      </c>
      <c r="E215" s="58">
        <v>7420</v>
      </c>
    </row>
    <row r="216" spans="2:6" ht="17.25">
      <c r="B216" s="66"/>
      <c r="C216" s="66"/>
      <c r="D216" s="320"/>
      <c r="E216" s="331"/>
    </row>
    <row r="217" spans="2:6" ht="17.25">
      <c r="B217" s="82" t="s">
        <v>852</v>
      </c>
      <c r="C217" s="82"/>
      <c r="D217" s="316"/>
      <c r="E217" s="328"/>
    </row>
    <row r="218" spans="2:6" ht="17.25">
      <c r="B218" s="83">
        <v>151</v>
      </c>
      <c r="C218" s="84"/>
      <c r="D218" s="319" t="s">
        <v>109</v>
      </c>
      <c r="E218" s="76">
        <v>1758465</v>
      </c>
    </row>
    <row r="219" spans="2:6" ht="17.25">
      <c r="B219" s="66" t="s">
        <v>124</v>
      </c>
      <c r="C219" s="66"/>
      <c r="D219" s="57">
        <v>8</v>
      </c>
      <c r="E219" s="58">
        <v>14068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8</v>
      </c>
      <c r="E221" s="58">
        <v>14068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12432610</v>
      </c>
    </row>
    <row r="224" spans="2:6" ht="17.25">
      <c r="B224" s="66" t="s">
        <v>124</v>
      </c>
      <c r="C224" s="66"/>
      <c r="D224" s="320"/>
      <c r="E224" s="58">
        <v>95009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95009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853</v>
      </c>
      <c r="C232" s="58">
        <v>6045963</v>
      </c>
      <c r="D232" s="57">
        <v>2</v>
      </c>
      <c r="E232" s="58">
        <v>12092</v>
      </c>
    </row>
    <row r="233" spans="2:5" ht="17.25">
      <c r="B233" s="51" t="s">
        <v>854</v>
      </c>
      <c r="C233" s="58">
        <v>11996133</v>
      </c>
      <c r="D233" s="57">
        <v>3</v>
      </c>
      <c r="E233" s="58">
        <v>35988</v>
      </c>
    </row>
    <row r="234" spans="2:5" ht="17.25">
      <c r="B234" s="51" t="s">
        <v>855</v>
      </c>
      <c r="C234" s="58">
        <v>31869886</v>
      </c>
      <c r="D234" s="57">
        <v>3</v>
      </c>
      <c r="E234" s="58">
        <v>95610</v>
      </c>
    </row>
    <row r="235" spans="2:5" ht="17.25">
      <c r="B235" s="51" t="s">
        <v>856</v>
      </c>
      <c r="C235" s="58">
        <v>83228275</v>
      </c>
      <c r="D235" s="57">
        <v>3</v>
      </c>
      <c r="E235" s="58">
        <v>249685</v>
      </c>
    </row>
    <row r="236" spans="2:5" ht="17.25">
      <c r="B236" s="51" t="s">
        <v>857</v>
      </c>
      <c r="C236" s="58">
        <v>28921661</v>
      </c>
      <c r="D236" s="57">
        <v>2.5</v>
      </c>
      <c r="E236" s="58">
        <v>72304</v>
      </c>
    </row>
    <row r="237" spans="2:5" ht="17.25">
      <c r="B237" s="51" t="s">
        <v>858</v>
      </c>
      <c r="C237" s="58">
        <v>10609451</v>
      </c>
      <c r="D237" s="57">
        <v>2.5</v>
      </c>
      <c r="E237" s="58">
        <v>26524</v>
      </c>
    </row>
    <row r="238" spans="2:5" ht="17.25">
      <c r="B238" s="51" t="s">
        <v>859</v>
      </c>
      <c r="C238" s="58">
        <v>205049708</v>
      </c>
      <c r="D238" s="57">
        <v>1</v>
      </c>
      <c r="E238" s="58">
        <v>205050</v>
      </c>
    </row>
    <row r="239" spans="2:5" ht="17.25">
      <c r="B239" s="51" t="s">
        <v>860</v>
      </c>
      <c r="C239" s="58">
        <v>205049708</v>
      </c>
      <c r="D239" s="57">
        <v>1</v>
      </c>
      <c r="E239" s="58">
        <v>205050</v>
      </c>
    </row>
    <row r="240" spans="2:5" ht="17.25">
      <c r="B240" s="51" t="s">
        <v>861</v>
      </c>
      <c r="C240" s="58">
        <v>205049708</v>
      </c>
      <c r="D240" s="57">
        <v>2</v>
      </c>
      <c r="E240" s="58">
        <v>410099</v>
      </c>
    </row>
    <row r="241" spans="2:5" ht="17.25">
      <c r="B241" s="51" t="s">
        <v>862</v>
      </c>
      <c r="C241" s="58">
        <v>205049708</v>
      </c>
      <c r="D241" s="57">
        <v>6</v>
      </c>
      <c r="E241" s="58">
        <v>1230298</v>
      </c>
    </row>
    <row r="242" spans="2:5" ht="17.25">
      <c r="B242" s="51" t="s">
        <v>863</v>
      </c>
      <c r="C242" s="58">
        <v>205049708</v>
      </c>
      <c r="D242" s="57">
        <v>1</v>
      </c>
      <c r="E242" s="58">
        <v>205050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2747750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2460596</v>
      </c>
    </row>
    <row r="270" spans="2:6" ht="17.25">
      <c r="B270" s="66" t="s">
        <v>130</v>
      </c>
      <c r="C270" s="66"/>
      <c r="D270" s="320"/>
      <c r="E270" s="58">
        <v>2460596</v>
      </c>
    </row>
    <row r="271" spans="2:6" ht="17.25">
      <c r="B271" s="66" t="s">
        <v>78</v>
      </c>
      <c r="C271" s="66"/>
      <c r="D271" s="320"/>
      <c r="E271" s="58">
        <v>1230298</v>
      </c>
    </row>
    <row r="272" spans="2:6" ht="17.25">
      <c r="B272" s="66" t="s">
        <v>131</v>
      </c>
      <c r="C272" s="66"/>
      <c r="D272" s="320"/>
      <c r="E272" s="58">
        <v>5433817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95009</v>
      </c>
    </row>
    <row r="275" spans="2:5" ht="18" thickBot="1">
      <c r="B275" s="70" t="s">
        <v>134</v>
      </c>
      <c r="C275" s="70"/>
      <c r="D275" s="324"/>
      <c r="E275" s="61">
        <v>2747750</v>
      </c>
    </row>
    <row r="276" spans="2:5" ht="18" thickBot="1">
      <c r="B276" s="79" t="s">
        <v>135</v>
      </c>
      <c r="C276" s="80"/>
      <c r="D276" s="321"/>
      <c r="E276" s="65">
        <v>14428066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904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403445289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4841343</v>
      </c>
    </row>
    <row r="9" spans="2:5" ht="18" thickBot="1">
      <c r="B9" s="62" t="s">
        <v>89</v>
      </c>
      <c r="C9" s="63"/>
      <c r="D9" s="64">
        <v>12</v>
      </c>
      <c r="E9" s="65">
        <v>4841343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0</v>
      </c>
      <c r="E14" s="58">
        <v>0</v>
      </c>
    </row>
    <row r="15" spans="2:5" ht="17.25">
      <c r="B15" s="66" t="s">
        <v>93</v>
      </c>
      <c r="C15" s="66"/>
      <c r="D15" s="57">
        <v>0</v>
      </c>
      <c r="E15" s="58">
        <v>0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12</v>
      </c>
      <c r="E25" s="58">
        <v>4841343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4841343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4841343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731</v>
      </c>
      <c r="C36" s="74"/>
      <c r="D36" s="319" t="s">
        <v>109</v>
      </c>
      <c r="E36" s="76">
        <v>89308758</v>
      </c>
    </row>
    <row r="37" spans="2:6" ht="17.25">
      <c r="B37" s="66" t="s">
        <v>110</v>
      </c>
      <c r="C37" s="66"/>
      <c r="D37" s="57">
        <v>25</v>
      </c>
      <c r="E37" s="58">
        <v>2232719</v>
      </c>
    </row>
    <row r="38" spans="2:6" ht="17.25">
      <c r="B38" s="66" t="s">
        <v>111</v>
      </c>
      <c r="C38" s="66"/>
      <c r="D38" s="57">
        <v>0.5</v>
      </c>
      <c r="E38" s="58">
        <v>44654</v>
      </c>
    </row>
    <row r="39" spans="2:6" ht="17.25">
      <c r="B39" s="66" t="s">
        <v>111</v>
      </c>
      <c r="C39" s="66"/>
      <c r="D39" s="57">
        <v>0.5</v>
      </c>
      <c r="E39" s="58">
        <v>44654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89309</v>
      </c>
    </row>
    <row r="44" spans="2:6" ht="18" thickBot="1">
      <c r="B44" s="70" t="s">
        <v>115</v>
      </c>
      <c r="C44" s="70"/>
      <c r="D44" s="60">
        <v>1.5</v>
      </c>
      <c r="E44" s="61">
        <v>133963</v>
      </c>
    </row>
    <row r="45" spans="2:6" ht="17.25">
      <c r="B45" s="66" t="s">
        <v>80</v>
      </c>
      <c r="C45" s="66"/>
      <c r="D45" s="57">
        <v>28.5</v>
      </c>
      <c r="E45" s="58">
        <v>2545299</v>
      </c>
    </row>
    <row r="46" spans="2:6" ht="17.25">
      <c r="B46" s="66"/>
      <c r="C46" s="66"/>
      <c r="D46" s="316"/>
      <c r="E46" s="328"/>
    </row>
    <row r="47" spans="2:6" ht="17.25">
      <c r="B47" s="74" t="s">
        <v>732</v>
      </c>
      <c r="C47" s="74"/>
      <c r="D47" s="319" t="s">
        <v>109</v>
      </c>
      <c r="E47" s="76">
        <v>291754194</v>
      </c>
    </row>
    <row r="48" spans="2:6" ht="17.25">
      <c r="B48" s="66" t="s">
        <v>110</v>
      </c>
      <c r="C48" s="66"/>
      <c r="D48" s="57">
        <v>25</v>
      </c>
      <c r="E48" s="58">
        <v>7293855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291754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26</v>
      </c>
      <c r="E56" s="58">
        <v>7585609</v>
      </c>
    </row>
    <row r="57" spans="2:5" ht="17.25">
      <c r="B57" s="66"/>
      <c r="C57" s="66"/>
      <c r="D57" s="320"/>
      <c r="E57" s="331"/>
    </row>
    <row r="58" spans="2:5" ht="17.25">
      <c r="B58" s="74" t="s">
        <v>733</v>
      </c>
      <c r="C58" s="74"/>
      <c r="D58" s="319" t="s">
        <v>109</v>
      </c>
      <c r="E58" s="76">
        <v>22382337</v>
      </c>
    </row>
    <row r="59" spans="2:5" ht="17.25">
      <c r="B59" s="66" t="s">
        <v>110</v>
      </c>
      <c r="C59" s="66"/>
      <c r="D59" s="57">
        <v>25</v>
      </c>
      <c r="E59" s="58">
        <v>559558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1</v>
      </c>
      <c r="E65" s="58">
        <v>22382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26</v>
      </c>
      <c r="E67" s="58">
        <v>581940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403445289</v>
      </c>
    </row>
    <row r="136" spans="2:5" ht="17.25">
      <c r="B136" s="66" t="s">
        <v>110</v>
      </c>
      <c r="C136" s="66"/>
      <c r="D136" s="57">
        <v>75</v>
      </c>
      <c r="E136" s="58">
        <v>10086132</v>
      </c>
    </row>
    <row r="137" spans="2:5" ht="17.25">
      <c r="B137" s="66" t="s">
        <v>111</v>
      </c>
      <c r="C137" s="66"/>
      <c r="D137" s="57">
        <v>0.5</v>
      </c>
      <c r="E137" s="58">
        <v>44654</v>
      </c>
    </row>
    <row r="138" spans="2:5" ht="17.25">
      <c r="B138" s="66" t="s">
        <v>111</v>
      </c>
      <c r="C138" s="66"/>
      <c r="D138" s="57">
        <v>0.5</v>
      </c>
      <c r="E138" s="58">
        <v>44654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3</v>
      </c>
      <c r="E142" s="58">
        <v>403445</v>
      </c>
    </row>
    <row r="143" spans="2:5" ht="18" thickBot="1">
      <c r="B143" s="70" t="s">
        <v>115</v>
      </c>
      <c r="C143" s="70"/>
      <c r="D143" s="57">
        <v>1.5</v>
      </c>
      <c r="E143" s="58">
        <v>133963</v>
      </c>
    </row>
    <row r="144" spans="2:5" ht="18" thickBot="1">
      <c r="B144" s="79" t="s">
        <v>117</v>
      </c>
      <c r="C144" s="80"/>
      <c r="D144" s="321"/>
      <c r="E144" s="65">
        <v>10712848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2420672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403445289</v>
      </c>
    </row>
    <row r="151" spans="2:5" ht="17.25">
      <c r="B151" s="66" t="s">
        <v>119</v>
      </c>
      <c r="C151" s="66"/>
      <c r="D151" s="57">
        <v>4</v>
      </c>
      <c r="E151" s="58">
        <v>1613781</v>
      </c>
    </row>
    <row r="152" spans="2:5" ht="17.25">
      <c r="B152" s="66" t="s">
        <v>120</v>
      </c>
      <c r="C152" s="66"/>
      <c r="D152" s="57">
        <v>1</v>
      </c>
      <c r="E152" s="58">
        <v>403445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0.5</v>
      </c>
      <c r="E154" s="58">
        <v>201723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5.5</v>
      </c>
      <c r="E158" s="65">
        <v>2218949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566</v>
      </c>
      <c r="C163" s="82"/>
      <c r="D163" s="316"/>
      <c r="E163" s="328"/>
    </row>
    <row r="164" spans="2:5" ht="17.25">
      <c r="B164" s="83">
        <v>205</v>
      </c>
      <c r="C164" s="84"/>
      <c r="D164" s="319" t="s">
        <v>109</v>
      </c>
      <c r="E164" s="76">
        <v>183501764</v>
      </c>
    </row>
    <row r="165" spans="2:5" ht="17.25">
      <c r="B165" s="66" t="s">
        <v>124</v>
      </c>
      <c r="C165" s="66"/>
      <c r="D165" s="57">
        <v>8</v>
      </c>
      <c r="E165" s="58">
        <v>1468014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1468014</v>
      </c>
    </row>
    <row r="168" spans="2:5" ht="17.25">
      <c r="B168" s="66"/>
      <c r="C168" s="66"/>
      <c r="D168" s="316"/>
      <c r="E168" s="328"/>
    </row>
    <row r="169" spans="2:5" ht="17.25">
      <c r="B169" s="82" t="s">
        <v>567</v>
      </c>
      <c r="C169" s="82"/>
      <c r="D169" s="316"/>
      <c r="E169" s="328"/>
    </row>
    <row r="170" spans="2:5" ht="17.25">
      <c r="B170" s="83">
        <v>101</v>
      </c>
      <c r="C170" s="84"/>
      <c r="D170" s="319" t="s">
        <v>109</v>
      </c>
      <c r="E170" s="76">
        <v>6857782</v>
      </c>
    </row>
    <row r="171" spans="2:5" ht="17.25">
      <c r="B171" s="66" t="s">
        <v>124</v>
      </c>
      <c r="C171" s="66"/>
      <c r="D171" s="57">
        <v>8</v>
      </c>
      <c r="E171" s="58">
        <v>54862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54862</v>
      </c>
    </row>
    <row r="174" spans="2:5" ht="17.25">
      <c r="B174" s="66"/>
      <c r="C174" s="66"/>
      <c r="D174" s="316"/>
      <c r="E174" s="328"/>
    </row>
    <row r="175" spans="2:5" ht="17.25">
      <c r="B175" s="82" t="s">
        <v>568</v>
      </c>
      <c r="C175" s="82"/>
      <c r="D175" s="316"/>
      <c r="E175" s="328"/>
    </row>
    <row r="176" spans="2:5" ht="17.25">
      <c r="B176" s="83">
        <v>108</v>
      </c>
      <c r="C176" s="84"/>
      <c r="D176" s="319" t="s">
        <v>109</v>
      </c>
      <c r="E176" s="76">
        <v>6393771</v>
      </c>
    </row>
    <row r="177" spans="2:5" ht="17.25">
      <c r="B177" s="66" t="s">
        <v>124</v>
      </c>
      <c r="C177" s="66"/>
      <c r="D177" s="57">
        <v>8</v>
      </c>
      <c r="E177" s="58">
        <v>51150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8</v>
      </c>
      <c r="E179" s="58">
        <v>51150</v>
      </c>
    </row>
    <row r="180" spans="2:5" ht="17.25">
      <c r="B180" s="66"/>
      <c r="C180" s="66"/>
      <c r="D180" s="316"/>
      <c r="E180" s="328"/>
    </row>
    <row r="181" spans="2:5" ht="17.25">
      <c r="B181" s="82" t="s">
        <v>569</v>
      </c>
      <c r="C181" s="82"/>
      <c r="D181" s="316"/>
      <c r="E181" s="328"/>
    </row>
    <row r="182" spans="2:5" ht="17.25">
      <c r="B182" s="83">
        <v>301</v>
      </c>
      <c r="C182" s="84"/>
      <c r="D182" s="319" t="s">
        <v>109</v>
      </c>
      <c r="E182" s="76">
        <v>806760</v>
      </c>
    </row>
    <row r="183" spans="2:5" ht="17.25">
      <c r="B183" s="66" t="s">
        <v>124</v>
      </c>
      <c r="C183" s="66"/>
      <c r="D183" s="57">
        <v>8</v>
      </c>
      <c r="E183" s="58">
        <v>6454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8</v>
      </c>
      <c r="E185" s="58">
        <v>6454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197560077</v>
      </c>
    </row>
    <row r="224" spans="2:6" ht="17.25">
      <c r="B224" s="66" t="s">
        <v>124</v>
      </c>
      <c r="C224" s="66"/>
      <c r="D224" s="320"/>
      <c r="E224" s="58">
        <v>1580480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1580480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570</v>
      </c>
      <c r="C232" s="58">
        <v>53330902</v>
      </c>
      <c r="D232" s="57">
        <v>3</v>
      </c>
      <c r="E232" s="58">
        <v>159993</v>
      </c>
    </row>
    <row r="233" spans="2:5" ht="17.25">
      <c r="B233" s="51" t="s">
        <v>388</v>
      </c>
      <c r="C233" s="58">
        <v>0</v>
      </c>
      <c r="D233" s="57">
        <v>0</v>
      </c>
      <c r="E233" s="58">
        <v>0</v>
      </c>
    </row>
    <row r="234" spans="2:5" ht="17.25">
      <c r="B234" s="51" t="s">
        <v>571</v>
      </c>
      <c r="C234" s="58">
        <v>9381700</v>
      </c>
      <c r="D234" s="57">
        <v>3</v>
      </c>
      <c r="E234" s="58">
        <v>28145</v>
      </c>
    </row>
    <row r="235" spans="2:5" ht="17.25">
      <c r="B235" s="51" t="s">
        <v>572</v>
      </c>
      <c r="C235" s="58">
        <v>21767680</v>
      </c>
      <c r="D235" s="57">
        <v>3</v>
      </c>
      <c r="E235" s="58">
        <v>65303</v>
      </c>
    </row>
    <row r="236" spans="2:5" ht="17.25">
      <c r="B236" s="51" t="s">
        <v>573</v>
      </c>
      <c r="C236" s="58">
        <v>13625951</v>
      </c>
      <c r="D236" s="57">
        <v>3</v>
      </c>
      <c r="E236" s="58">
        <v>40878</v>
      </c>
    </row>
    <row r="237" spans="2:5" ht="17.25">
      <c r="B237" s="51" t="s">
        <v>574</v>
      </c>
      <c r="C237" s="58">
        <v>37046928</v>
      </c>
      <c r="D237" s="57">
        <v>3</v>
      </c>
      <c r="E237" s="58">
        <v>111141</v>
      </c>
    </row>
    <row r="238" spans="2:5" ht="17.25">
      <c r="B238" s="51" t="s">
        <v>734</v>
      </c>
      <c r="C238" s="58">
        <v>64957682</v>
      </c>
      <c r="D238" s="57">
        <v>3</v>
      </c>
      <c r="E238" s="58">
        <v>194873</v>
      </c>
    </row>
    <row r="239" spans="2:5" ht="17.25">
      <c r="B239" s="51" t="s">
        <v>575</v>
      </c>
      <c r="C239" s="58">
        <v>0</v>
      </c>
      <c r="D239" s="57">
        <v>0</v>
      </c>
      <c r="E239" s="58">
        <v>0</v>
      </c>
    </row>
    <row r="240" spans="2:5" ht="17.25">
      <c r="B240" s="51" t="s">
        <v>576</v>
      </c>
      <c r="C240" s="58">
        <v>403445289</v>
      </c>
      <c r="D240" s="57">
        <v>1</v>
      </c>
      <c r="E240" s="58">
        <v>403445</v>
      </c>
    </row>
    <row r="241" spans="2:5" ht="17.25">
      <c r="B241" s="51" t="s">
        <v>577</v>
      </c>
      <c r="C241" s="58">
        <v>403445289</v>
      </c>
      <c r="D241" s="57">
        <v>1</v>
      </c>
      <c r="E241" s="58">
        <v>403445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1407223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4841343</v>
      </c>
    </row>
    <row r="270" spans="2:6" ht="17.25">
      <c r="B270" s="66" t="s">
        <v>130</v>
      </c>
      <c r="C270" s="66"/>
      <c r="D270" s="320"/>
      <c r="E270" s="58">
        <v>4841343</v>
      </c>
    </row>
    <row r="271" spans="2:6" ht="17.25">
      <c r="B271" s="66" t="s">
        <v>78</v>
      </c>
      <c r="C271" s="66"/>
      <c r="D271" s="320"/>
      <c r="E271" s="58">
        <v>2420672</v>
      </c>
    </row>
    <row r="272" spans="2:6" ht="17.25">
      <c r="B272" s="66" t="s">
        <v>131</v>
      </c>
      <c r="C272" s="66"/>
      <c r="D272" s="320"/>
      <c r="E272" s="58">
        <v>10712848</v>
      </c>
    </row>
    <row r="273" spans="2:5" ht="17.25">
      <c r="B273" s="66" t="s">
        <v>132</v>
      </c>
      <c r="C273" s="66"/>
      <c r="D273" s="320"/>
      <c r="E273" s="58">
        <v>2218949</v>
      </c>
    </row>
    <row r="274" spans="2:5" ht="17.25">
      <c r="B274" s="66" t="s">
        <v>133</v>
      </c>
      <c r="C274" s="66"/>
      <c r="D274" s="320"/>
      <c r="E274" s="58">
        <v>1580480</v>
      </c>
    </row>
    <row r="275" spans="2:5" ht="18" thickBot="1">
      <c r="B275" s="70" t="s">
        <v>134</v>
      </c>
      <c r="C275" s="70"/>
      <c r="D275" s="324"/>
      <c r="E275" s="61">
        <v>1407223</v>
      </c>
    </row>
    <row r="276" spans="2:5" ht="18" thickBot="1">
      <c r="B276" s="79" t="s">
        <v>135</v>
      </c>
      <c r="C276" s="80"/>
      <c r="D276" s="321"/>
      <c r="E276" s="65">
        <v>28022858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2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905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1949357456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23392289</v>
      </c>
    </row>
    <row r="9" spans="2:5" ht="18" thickBot="1">
      <c r="B9" s="62" t="s">
        <v>89</v>
      </c>
      <c r="C9" s="63"/>
      <c r="D9" s="64">
        <v>12</v>
      </c>
      <c r="E9" s="65">
        <v>23392289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0.56699999999999995</v>
      </c>
      <c r="E14" s="58">
        <v>1105286</v>
      </c>
    </row>
    <row r="15" spans="2:5" ht="17.25">
      <c r="B15" s="66" t="s">
        <v>93</v>
      </c>
      <c r="C15" s="66"/>
      <c r="D15" s="57">
        <v>0.28299999999999997</v>
      </c>
      <c r="E15" s="58">
        <v>551668</v>
      </c>
    </row>
    <row r="16" spans="2:5" ht="17.25">
      <c r="B16" s="66" t="s">
        <v>94</v>
      </c>
      <c r="C16" s="66"/>
      <c r="D16" s="57">
        <v>0.129</v>
      </c>
      <c r="E16" s="58">
        <v>251467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0.127</v>
      </c>
      <c r="E18" s="58">
        <v>247568</v>
      </c>
    </row>
    <row r="19" spans="2:5" ht="17.25">
      <c r="B19" s="66" t="s">
        <v>97</v>
      </c>
      <c r="C19" s="66"/>
      <c r="D19" s="57">
        <v>7.0000000000000001E-3</v>
      </c>
      <c r="E19" s="58">
        <v>13646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0.63300000000000001</v>
      </c>
      <c r="E21" s="58">
        <v>1233943</v>
      </c>
    </row>
    <row r="22" spans="2:5" ht="17.25">
      <c r="B22" s="66" t="s">
        <v>100</v>
      </c>
      <c r="C22" s="66"/>
      <c r="D22" s="57">
        <v>0.29899999999999999</v>
      </c>
      <c r="E22" s="58">
        <v>582858</v>
      </c>
    </row>
    <row r="23" spans="2:5" ht="17.25">
      <c r="B23" s="66" t="s">
        <v>101</v>
      </c>
      <c r="C23" s="66"/>
      <c r="D23" s="57">
        <v>1.9E-2</v>
      </c>
      <c r="E23" s="58">
        <v>37038</v>
      </c>
    </row>
    <row r="24" spans="2:5" ht="17.25">
      <c r="B24" s="66" t="s">
        <v>102</v>
      </c>
      <c r="C24" s="66"/>
      <c r="D24" s="57">
        <v>7.0000000000000001E-3</v>
      </c>
      <c r="E24" s="58">
        <v>13646</v>
      </c>
    </row>
    <row r="25" spans="2:5" ht="17.25">
      <c r="B25" s="66" t="s">
        <v>103</v>
      </c>
      <c r="C25" s="66"/>
      <c r="D25" s="57">
        <v>9.67</v>
      </c>
      <c r="E25" s="58">
        <v>18850287</v>
      </c>
    </row>
    <row r="26" spans="2:5" ht="18" thickBot="1">
      <c r="B26" s="70" t="s">
        <v>104</v>
      </c>
      <c r="C26" s="71">
        <v>1915552628</v>
      </c>
      <c r="D26" s="60">
        <v>0.25900000000000001</v>
      </c>
      <c r="E26" s="61">
        <v>496128</v>
      </c>
    </row>
    <row r="27" spans="2:5" ht="17.25">
      <c r="B27" s="66" t="s">
        <v>105</v>
      </c>
      <c r="C27" s="66"/>
      <c r="D27" s="57">
        <v>12</v>
      </c>
      <c r="E27" s="58">
        <v>23383535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23383535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635</v>
      </c>
      <c r="C36" s="74"/>
      <c r="D36" s="319" t="s">
        <v>109</v>
      </c>
      <c r="E36" s="76">
        <v>1682754138</v>
      </c>
    </row>
    <row r="37" spans="2:6" ht="17.25">
      <c r="B37" s="66" t="s">
        <v>110</v>
      </c>
      <c r="C37" s="66"/>
      <c r="D37" s="57">
        <v>25</v>
      </c>
      <c r="E37" s="58">
        <v>42068853</v>
      </c>
    </row>
    <row r="38" spans="2:6" ht="17.25">
      <c r="B38" s="66" t="s">
        <v>111</v>
      </c>
      <c r="C38" s="66"/>
      <c r="D38" s="57">
        <v>0.5</v>
      </c>
      <c r="E38" s="58">
        <v>841377</v>
      </c>
    </row>
    <row r="39" spans="2:6" ht="17.25">
      <c r="B39" s="66" t="s">
        <v>111</v>
      </c>
      <c r="C39" s="66"/>
      <c r="D39" s="57">
        <v>0.128</v>
      </c>
      <c r="E39" s="58">
        <v>215393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1682754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26.628</v>
      </c>
      <c r="E45" s="58">
        <v>44808377</v>
      </c>
    </row>
    <row r="46" spans="2:6" ht="17.25">
      <c r="B46" s="66"/>
      <c r="C46" s="66"/>
      <c r="D46" s="316"/>
      <c r="E46" s="328"/>
    </row>
    <row r="47" spans="2:6" ht="17.25">
      <c r="B47" s="74" t="s">
        <v>636</v>
      </c>
      <c r="C47" s="74"/>
      <c r="D47" s="319" t="s">
        <v>109</v>
      </c>
      <c r="E47" s="76">
        <v>266603318</v>
      </c>
    </row>
    <row r="48" spans="2:6" ht="17.25">
      <c r="B48" s="66" t="s">
        <v>110</v>
      </c>
      <c r="C48" s="66"/>
      <c r="D48" s="57">
        <v>25</v>
      </c>
      <c r="E48" s="58">
        <v>6665083</v>
      </c>
    </row>
    <row r="49" spans="2:5" ht="17.25">
      <c r="B49" s="66" t="s">
        <v>111</v>
      </c>
      <c r="C49" s="66"/>
      <c r="D49" s="57">
        <v>0.5</v>
      </c>
      <c r="E49" s="58">
        <v>133302</v>
      </c>
    </row>
    <row r="50" spans="2:5" ht="17.25">
      <c r="B50" s="66" t="s">
        <v>111</v>
      </c>
      <c r="C50" s="66"/>
      <c r="D50" s="57">
        <v>0.2</v>
      </c>
      <c r="E50" s="58">
        <v>53321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266603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26.7</v>
      </c>
      <c r="E56" s="58">
        <v>7118309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1949357456</v>
      </c>
    </row>
    <row r="136" spans="2:5" ht="17.25">
      <c r="B136" s="66" t="s">
        <v>110</v>
      </c>
      <c r="C136" s="66"/>
      <c r="D136" s="57">
        <v>50</v>
      </c>
      <c r="E136" s="58">
        <v>48733936</v>
      </c>
    </row>
    <row r="137" spans="2:5" ht="17.25">
      <c r="B137" s="66" t="s">
        <v>111</v>
      </c>
      <c r="C137" s="66"/>
      <c r="D137" s="57">
        <v>1</v>
      </c>
      <c r="E137" s="58">
        <v>974679</v>
      </c>
    </row>
    <row r="138" spans="2:5" ht="17.25">
      <c r="B138" s="66" t="s">
        <v>111</v>
      </c>
      <c r="C138" s="66"/>
      <c r="D138" s="57">
        <v>0.32800000000000001</v>
      </c>
      <c r="E138" s="58">
        <v>268714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2</v>
      </c>
      <c r="E142" s="58">
        <v>1949357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51926686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11696145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513</v>
      </c>
      <c r="C163" s="82"/>
      <c r="D163" s="316"/>
      <c r="E163" s="328"/>
    </row>
    <row r="164" spans="2:5" ht="17.25">
      <c r="B164" s="83" t="s">
        <v>418</v>
      </c>
      <c r="C164" s="84"/>
      <c r="D164" s="319" t="s">
        <v>109</v>
      </c>
      <c r="E164" s="76">
        <v>24393089</v>
      </c>
    </row>
    <row r="165" spans="2:5" ht="17.25">
      <c r="B165" s="66" t="s">
        <v>124</v>
      </c>
      <c r="C165" s="66"/>
      <c r="D165" s="57">
        <v>8</v>
      </c>
      <c r="E165" s="58">
        <v>195145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195145</v>
      </c>
    </row>
    <row r="168" spans="2:5" ht="17.25">
      <c r="B168" s="66"/>
      <c r="C168" s="66"/>
      <c r="D168" s="316"/>
      <c r="E168" s="328"/>
    </row>
    <row r="169" spans="2:5" ht="17.25">
      <c r="B169" s="82" t="s">
        <v>514</v>
      </c>
      <c r="C169" s="82"/>
      <c r="D169" s="316"/>
      <c r="E169" s="328"/>
    </row>
    <row r="170" spans="2:5" ht="17.25">
      <c r="B170" s="83" t="s">
        <v>515</v>
      </c>
      <c r="C170" s="84"/>
      <c r="D170" s="319" t="s">
        <v>109</v>
      </c>
      <c r="E170" s="76">
        <v>3436325</v>
      </c>
    </row>
    <row r="171" spans="2:5" ht="17.25">
      <c r="B171" s="66" t="s">
        <v>124</v>
      </c>
      <c r="C171" s="66"/>
      <c r="D171" s="57">
        <v>8</v>
      </c>
      <c r="E171" s="58">
        <v>27491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27491</v>
      </c>
    </row>
    <row r="174" spans="2:5" ht="17.25">
      <c r="B174" s="66"/>
      <c r="C174" s="66"/>
      <c r="D174" s="316"/>
      <c r="E174" s="328"/>
    </row>
    <row r="175" spans="2:5" ht="17.25">
      <c r="B175" s="82" t="s">
        <v>516</v>
      </c>
      <c r="C175" s="82"/>
      <c r="D175" s="316"/>
      <c r="E175" s="328"/>
    </row>
    <row r="176" spans="2:5" ht="17.25">
      <c r="B176" s="83" t="s">
        <v>517</v>
      </c>
      <c r="C176" s="84"/>
      <c r="D176" s="319" t="s">
        <v>109</v>
      </c>
      <c r="E176" s="76">
        <v>5975414</v>
      </c>
    </row>
    <row r="177" spans="2:5" ht="17.25">
      <c r="B177" s="66" t="s">
        <v>124</v>
      </c>
      <c r="C177" s="66"/>
      <c r="D177" s="57">
        <v>8</v>
      </c>
      <c r="E177" s="58">
        <v>47803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8</v>
      </c>
      <c r="E179" s="58">
        <v>47803</v>
      </c>
    </row>
    <row r="180" spans="2:5" ht="17.25">
      <c r="B180" s="66"/>
      <c r="C180" s="66"/>
      <c r="D180" s="316"/>
      <c r="E180" s="328"/>
    </row>
    <row r="181" spans="2:5" ht="17.25">
      <c r="B181" s="82" t="s">
        <v>207</v>
      </c>
      <c r="C181" s="82"/>
      <c r="D181" s="316"/>
      <c r="E181" s="328"/>
    </row>
    <row r="182" spans="2:5" ht="17.25">
      <c r="B182" s="83" t="s">
        <v>206</v>
      </c>
      <c r="C182" s="84"/>
      <c r="D182" s="319" t="s">
        <v>109</v>
      </c>
      <c r="E182" s="76">
        <v>0</v>
      </c>
    </row>
    <row r="183" spans="2:5" ht="17.25">
      <c r="B183" s="66" t="s">
        <v>124</v>
      </c>
      <c r="C183" s="66"/>
      <c r="D183" s="57">
        <v>0</v>
      </c>
      <c r="E183" s="58">
        <v>0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0</v>
      </c>
      <c r="E185" s="58">
        <v>0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33804828</v>
      </c>
    </row>
    <row r="224" spans="2:6" ht="17.25">
      <c r="B224" s="66" t="s">
        <v>124</v>
      </c>
      <c r="C224" s="66"/>
      <c r="D224" s="320"/>
      <c r="E224" s="58">
        <v>270439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270439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518</v>
      </c>
      <c r="C232" s="58">
        <v>1949357456</v>
      </c>
      <c r="D232" s="57">
        <v>0.34100000000000003</v>
      </c>
      <c r="E232" s="58">
        <v>664731</v>
      </c>
    </row>
    <row r="233" spans="2:5" ht="17.25">
      <c r="B233" s="51" t="s">
        <v>519</v>
      </c>
      <c r="C233" s="58">
        <v>1949357456</v>
      </c>
      <c r="D233" s="57">
        <v>2</v>
      </c>
      <c r="E233" s="58">
        <v>3898715</v>
      </c>
    </row>
    <row r="234" spans="2:5" ht="17.25">
      <c r="B234" s="51" t="s">
        <v>864</v>
      </c>
      <c r="C234" s="58">
        <v>1682754138</v>
      </c>
      <c r="D234" s="57">
        <v>0.121</v>
      </c>
      <c r="E234" s="58">
        <v>203613</v>
      </c>
    </row>
    <row r="235" spans="2:5" ht="17.25">
      <c r="B235" s="51" t="s">
        <v>637</v>
      </c>
      <c r="C235" s="58">
        <v>266603318</v>
      </c>
      <c r="D235" s="57">
        <v>1.45</v>
      </c>
      <c r="E235" s="58">
        <v>386575</v>
      </c>
    </row>
    <row r="236" spans="2:5" ht="17.25">
      <c r="B236" s="51" t="s">
        <v>520</v>
      </c>
      <c r="C236" s="58">
        <v>4242166</v>
      </c>
      <c r="D236" s="57">
        <v>6</v>
      </c>
      <c r="E236" s="58">
        <v>25453</v>
      </c>
    </row>
    <row r="237" spans="2:5" ht="17.25">
      <c r="B237" s="51">
        <v>0</v>
      </c>
      <c r="C237" s="58">
        <v>0</v>
      </c>
      <c r="D237" s="57">
        <v>0</v>
      </c>
      <c r="E237" s="58">
        <v>0</v>
      </c>
    </row>
    <row r="238" spans="2:5" ht="17.25">
      <c r="B238" s="51">
        <v>0</v>
      </c>
      <c r="C238" s="58">
        <v>0</v>
      </c>
      <c r="D238" s="57">
        <v>0</v>
      </c>
      <c r="E238" s="58">
        <v>0</v>
      </c>
    </row>
    <row r="239" spans="2:5" ht="17.25">
      <c r="B239" s="51">
        <v>0</v>
      </c>
      <c r="C239" s="58">
        <v>0</v>
      </c>
      <c r="D239" s="57">
        <v>0</v>
      </c>
      <c r="E239" s="58">
        <v>0</v>
      </c>
    </row>
    <row r="240" spans="2:5" ht="17.25">
      <c r="B240" s="51">
        <v>0</v>
      </c>
      <c r="C240" s="58">
        <v>0</v>
      </c>
      <c r="D240" s="57">
        <v>0</v>
      </c>
      <c r="E240" s="58">
        <v>0</v>
      </c>
    </row>
    <row r="241" spans="2:5" ht="17.25">
      <c r="B241" s="51">
        <v>0</v>
      </c>
      <c r="C241" s="58">
        <v>0</v>
      </c>
      <c r="D241" s="57">
        <v>0</v>
      </c>
      <c r="E241" s="58">
        <v>0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5179087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23392289</v>
      </c>
    </row>
    <row r="270" spans="2:6" ht="17.25">
      <c r="B270" s="66" t="s">
        <v>130</v>
      </c>
      <c r="C270" s="66"/>
      <c r="D270" s="320"/>
      <c r="E270" s="58">
        <v>23383535</v>
      </c>
    </row>
    <row r="271" spans="2:6" ht="17.25">
      <c r="B271" s="66" t="s">
        <v>78</v>
      </c>
      <c r="C271" s="66"/>
      <c r="D271" s="320"/>
      <c r="E271" s="58">
        <v>11696145</v>
      </c>
    </row>
    <row r="272" spans="2:6" ht="17.25">
      <c r="B272" s="66" t="s">
        <v>131</v>
      </c>
      <c r="C272" s="66"/>
      <c r="D272" s="320"/>
      <c r="E272" s="58">
        <v>51926686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270439</v>
      </c>
    </row>
    <row r="275" spans="2:5" ht="18" thickBot="1">
      <c r="B275" s="70" t="s">
        <v>134</v>
      </c>
      <c r="C275" s="70"/>
      <c r="D275" s="324"/>
      <c r="E275" s="61">
        <v>5179087</v>
      </c>
    </row>
    <row r="276" spans="2:5" ht="18" thickBot="1">
      <c r="B276" s="79" t="s">
        <v>135</v>
      </c>
      <c r="C276" s="80"/>
      <c r="D276" s="321"/>
      <c r="E276" s="65">
        <v>115848181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92D050"/>
  </sheetPr>
  <dimension ref="B1:F276"/>
  <sheetViews>
    <sheetView topLeftCell="A10" workbookViewId="0">
      <selection activeCell="B36" sqref="B36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2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906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2153513159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25842158</v>
      </c>
    </row>
    <row r="9" spans="2:5" ht="18" thickBot="1">
      <c r="B9" s="62" t="s">
        <v>89</v>
      </c>
      <c r="C9" s="63"/>
      <c r="D9" s="64">
        <v>12</v>
      </c>
      <c r="E9" s="65">
        <v>25842158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0.26</v>
      </c>
      <c r="E13" s="58">
        <v>559913</v>
      </c>
    </row>
    <row r="14" spans="2:5" ht="17.25">
      <c r="B14" s="66" t="s">
        <v>92</v>
      </c>
      <c r="C14" s="66"/>
      <c r="D14" s="57">
        <v>1.1759999999999999</v>
      </c>
      <c r="E14" s="58">
        <v>2532531</v>
      </c>
    </row>
    <row r="15" spans="2:5" ht="17.25">
      <c r="B15" s="66" t="s">
        <v>93</v>
      </c>
      <c r="C15" s="66"/>
      <c r="D15" s="57">
        <v>0.81</v>
      </c>
      <c r="E15" s="58">
        <v>1744346</v>
      </c>
    </row>
    <row r="16" spans="2:5" ht="17.25">
      <c r="B16" s="66" t="s">
        <v>94</v>
      </c>
      <c r="C16" s="66"/>
      <c r="D16" s="57">
        <v>0.13</v>
      </c>
      <c r="E16" s="58">
        <v>279957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0.22910006281507936</v>
      </c>
      <c r="E22" s="58">
        <v>493370</v>
      </c>
    </row>
    <row r="23" spans="2:5" ht="17.25">
      <c r="B23" s="66" t="s">
        <v>101</v>
      </c>
      <c r="C23" s="66"/>
      <c r="D23" s="57">
        <v>0.314</v>
      </c>
      <c r="E23" s="58">
        <v>676203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9.0809999999999995</v>
      </c>
      <c r="E25" s="58">
        <v>19556053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12.000100062815079</v>
      </c>
      <c r="E27" s="58">
        <v>25842373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12.000100062815079</v>
      </c>
      <c r="E31" s="65">
        <v>25842373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83" t="s">
        <v>735</v>
      </c>
      <c r="C36" s="74"/>
      <c r="D36" s="319" t="s">
        <v>109</v>
      </c>
      <c r="E36" s="76">
        <v>1198776472</v>
      </c>
    </row>
    <row r="37" spans="2:6" ht="17.25">
      <c r="B37" s="66" t="s">
        <v>110</v>
      </c>
      <c r="C37" s="66"/>
      <c r="D37" s="57">
        <v>25</v>
      </c>
      <c r="E37" s="58">
        <v>29969412</v>
      </c>
    </row>
    <row r="38" spans="2:6" ht="17.25">
      <c r="B38" s="66" t="s">
        <v>111</v>
      </c>
      <c r="C38" s="66"/>
      <c r="D38" s="57">
        <v>0.5</v>
      </c>
      <c r="E38" s="58">
        <v>599388</v>
      </c>
    </row>
    <row r="39" spans="2:6" ht="17.25">
      <c r="B39" s="66" t="s">
        <v>111</v>
      </c>
      <c r="C39" s="66"/>
      <c r="D39" s="57">
        <v>0.2</v>
      </c>
      <c r="E39" s="58">
        <v>239755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1198776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26.7</v>
      </c>
      <c r="E45" s="58">
        <v>32007331</v>
      </c>
    </row>
    <row r="46" spans="2:6" ht="17.25">
      <c r="B46" s="66"/>
      <c r="C46" s="66"/>
      <c r="D46" s="316"/>
      <c r="E46" s="328"/>
    </row>
    <row r="47" spans="2:6" ht="17.25">
      <c r="B47" s="74" t="s">
        <v>534</v>
      </c>
      <c r="C47" s="74"/>
      <c r="D47" s="319" t="s">
        <v>109</v>
      </c>
      <c r="E47" s="76">
        <v>49904813</v>
      </c>
    </row>
    <row r="48" spans="2:6" ht="17.25">
      <c r="B48" s="66" t="s">
        <v>110</v>
      </c>
      <c r="C48" s="66"/>
      <c r="D48" s="57">
        <v>25</v>
      </c>
      <c r="E48" s="58">
        <v>1247620</v>
      </c>
    </row>
    <row r="49" spans="2:5" ht="17.25">
      <c r="B49" s="66" t="s">
        <v>111</v>
      </c>
      <c r="C49" s="66"/>
      <c r="D49" s="57">
        <v>0.5</v>
      </c>
      <c r="E49" s="58">
        <v>24952</v>
      </c>
    </row>
    <row r="50" spans="2:5" ht="17.25">
      <c r="B50" s="66" t="s">
        <v>111</v>
      </c>
      <c r="C50" s="66"/>
      <c r="D50" s="57">
        <v>0.5</v>
      </c>
      <c r="E50" s="58">
        <v>24952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1.5</v>
      </c>
      <c r="E52" s="58">
        <v>74857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49905</v>
      </c>
    </row>
    <row r="55" spans="2:5" ht="18" thickBot="1">
      <c r="B55" s="78" t="s">
        <v>115</v>
      </c>
      <c r="C55" s="78"/>
      <c r="D55" s="60">
        <v>4.2</v>
      </c>
      <c r="E55" s="61">
        <v>209600</v>
      </c>
    </row>
    <row r="56" spans="2:5" ht="17.25">
      <c r="B56" s="77" t="s">
        <v>80</v>
      </c>
      <c r="C56" s="77"/>
      <c r="D56" s="57">
        <v>32.700000000000003</v>
      </c>
      <c r="E56" s="58">
        <v>1631886</v>
      </c>
    </row>
    <row r="57" spans="2:5" ht="17.25">
      <c r="B57" s="66"/>
      <c r="C57" s="66"/>
      <c r="D57" s="320"/>
      <c r="E57" s="331"/>
    </row>
    <row r="58" spans="2:5" ht="17.25">
      <c r="B58" s="83" t="s">
        <v>533</v>
      </c>
      <c r="C58" s="74"/>
      <c r="D58" s="319" t="s">
        <v>109</v>
      </c>
      <c r="E58" s="76">
        <v>904831874</v>
      </c>
    </row>
    <row r="59" spans="2:5" ht="17.25">
      <c r="B59" s="66" t="s">
        <v>110</v>
      </c>
      <c r="C59" s="66"/>
      <c r="D59" s="57">
        <v>25</v>
      </c>
      <c r="E59" s="58">
        <v>22620797</v>
      </c>
    </row>
    <row r="60" spans="2:5" ht="17.25">
      <c r="B60" s="66" t="s">
        <v>111</v>
      </c>
      <c r="C60" s="66"/>
      <c r="D60" s="57">
        <v>0.5</v>
      </c>
      <c r="E60" s="58">
        <v>452416</v>
      </c>
    </row>
    <row r="61" spans="2:5" ht="17.25">
      <c r="B61" s="66" t="s">
        <v>111</v>
      </c>
      <c r="C61" s="66"/>
      <c r="D61" s="57">
        <v>0.113</v>
      </c>
      <c r="E61" s="58">
        <v>102246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1</v>
      </c>
      <c r="E65" s="58">
        <v>904832</v>
      </c>
    </row>
    <row r="66" spans="2:5" ht="18" thickBot="1">
      <c r="B66" s="70" t="s">
        <v>115</v>
      </c>
      <c r="C66" s="70"/>
      <c r="D66" s="60">
        <v>1.7969999999999999</v>
      </c>
      <c r="E66" s="61">
        <v>1625983</v>
      </c>
    </row>
    <row r="67" spans="2:5" ht="17.25">
      <c r="B67" s="66" t="s">
        <v>80</v>
      </c>
      <c r="C67" s="66"/>
      <c r="D67" s="57">
        <v>28.41</v>
      </c>
      <c r="E67" s="58">
        <v>25706274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2153513159</v>
      </c>
    </row>
    <row r="136" spans="2:5" ht="17.25">
      <c r="B136" s="66" t="s">
        <v>110</v>
      </c>
      <c r="C136" s="66"/>
      <c r="D136" s="57">
        <v>75</v>
      </c>
      <c r="E136" s="58">
        <v>53837829</v>
      </c>
    </row>
    <row r="137" spans="2:5" ht="17.25">
      <c r="B137" s="66" t="s">
        <v>111</v>
      </c>
      <c r="C137" s="66"/>
      <c r="D137" s="57">
        <v>1.5</v>
      </c>
      <c r="E137" s="58">
        <v>1076756</v>
      </c>
    </row>
    <row r="138" spans="2:5" ht="17.25">
      <c r="B138" s="66" t="s">
        <v>111</v>
      </c>
      <c r="C138" s="66"/>
      <c r="D138" s="57">
        <v>0.81299999999999994</v>
      </c>
      <c r="E138" s="58">
        <v>366953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1.5</v>
      </c>
      <c r="E140" s="58">
        <v>74857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3</v>
      </c>
      <c r="E142" s="58">
        <v>2153513</v>
      </c>
    </row>
    <row r="143" spans="2:5" ht="18" thickBot="1">
      <c r="B143" s="70" t="s">
        <v>115</v>
      </c>
      <c r="C143" s="70"/>
      <c r="D143" s="57">
        <v>5.9969999999999999</v>
      </c>
      <c r="E143" s="58">
        <v>1835583</v>
      </c>
    </row>
    <row r="144" spans="2:5" ht="18" thickBot="1">
      <c r="B144" s="79" t="s">
        <v>117</v>
      </c>
      <c r="C144" s="80"/>
      <c r="D144" s="321"/>
      <c r="E144" s="65">
        <v>59345491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12921079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2153513159</v>
      </c>
    </row>
    <row r="151" spans="2:5" ht="17.25">
      <c r="B151" s="66" t="s">
        <v>119</v>
      </c>
      <c r="C151" s="66"/>
      <c r="D151" s="57">
        <v>4</v>
      </c>
      <c r="E151" s="58">
        <v>8614053</v>
      </c>
    </row>
    <row r="152" spans="2:5" ht="17.25">
      <c r="B152" s="66" t="s">
        <v>120</v>
      </c>
      <c r="C152" s="66"/>
      <c r="D152" s="57">
        <v>1</v>
      </c>
      <c r="E152" s="58">
        <v>2153513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0.33100000000000002</v>
      </c>
      <c r="E154" s="58">
        <v>712813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5.3310000000000004</v>
      </c>
      <c r="E158" s="65">
        <v>11480379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396</v>
      </c>
      <c r="C163" s="82"/>
      <c r="D163" s="316"/>
      <c r="E163" s="328"/>
    </row>
    <row r="164" spans="2:5" ht="17.25">
      <c r="B164" s="83" t="s">
        <v>535</v>
      </c>
      <c r="C164" s="84"/>
      <c r="D164" s="319" t="s">
        <v>109</v>
      </c>
      <c r="E164" s="76">
        <v>221263254</v>
      </c>
    </row>
    <row r="165" spans="2:5" ht="17.25">
      <c r="B165" s="66" t="s">
        <v>124</v>
      </c>
      <c r="C165" s="66"/>
      <c r="D165" s="57">
        <v>8</v>
      </c>
      <c r="E165" s="58">
        <v>1770106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1770106</v>
      </c>
    </row>
    <row r="168" spans="2:5" ht="17.25">
      <c r="B168" s="66"/>
      <c r="C168" s="66"/>
      <c r="D168" s="316"/>
      <c r="E168" s="328"/>
    </row>
    <row r="169" spans="2:5" ht="17.25">
      <c r="B169" s="82" t="s">
        <v>397</v>
      </c>
      <c r="C169" s="82"/>
      <c r="D169" s="316"/>
      <c r="E169" s="328"/>
    </row>
    <row r="170" spans="2:5" ht="17.25">
      <c r="B170" s="83" t="s">
        <v>536</v>
      </c>
      <c r="C170" s="84"/>
      <c r="D170" s="319" t="s">
        <v>109</v>
      </c>
      <c r="E170" s="76">
        <v>89926253</v>
      </c>
    </row>
    <row r="171" spans="2:5" ht="17.25">
      <c r="B171" s="66" t="s">
        <v>124</v>
      </c>
      <c r="C171" s="66"/>
      <c r="D171" s="57">
        <v>8</v>
      </c>
      <c r="E171" s="58">
        <v>719410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719410</v>
      </c>
    </row>
    <row r="174" spans="2:5" ht="17.25">
      <c r="B174" s="66"/>
      <c r="C174" s="66"/>
      <c r="D174" s="316"/>
      <c r="E174" s="328"/>
    </row>
    <row r="175" spans="2:5" ht="17.25">
      <c r="B175" s="82" t="s">
        <v>400</v>
      </c>
      <c r="C175" s="82"/>
      <c r="D175" s="316"/>
      <c r="E175" s="328"/>
    </row>
    <row r="176" spans="2:5" ht="17.25">
      <c r="B176" s="83" t="s">
        <v>537</v>
      </c>
      <c r="C176" s="84"/>
      <c r="D176" s="319" t="s">
        <v>109</v>
      </c>
      <c r="E176" s="76">
        <v>14358360</v>
      </c>
    </row>
    <row r="177" spans="2:5" ht="17.25">
      <c r="B177" s="66" t="s">
        <v>124</v>
      </c>
      <c r="C177" s="66"/>
      <c r="D177" s="57">
        <v>8</v>
      </c>
      <c r="E177" s="58">
        <v>114867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8</v>
      </c>
      <c r="E179" s="58">
        <v>114867</v>
      </c>
    </row>
    <row r="180" spans="2:5" ht="17.25">
      <c r="B180" s="66"/>
      <c r="C180" s="66"/>
      <c r="D180" s="316"/>
      <c r="E180" s="328"/>
    </row>
    <row r="181" spans="2:5" ht="17.25">
      <c r="B181" s="82" t="s">
        <v>398</v>
      </c>
      <c r="C181" s="82"/>
      <c r="D181" s="316"/>
      <c r="E181" s="328"/>
    </row>
    <row r="182" spans="2:5" ht="17.25">
      <c r="B182" s="83" t="s">
        <v>538</v>
      </c>
      <c r="C182" s="84"/>
      <c r="D182" s="319" t="s">
        <v>109</v>
      </c>
      <c r="E182" s="76">
        <v>1342764</v>
      </c>
    </row>
    <row r="183" spans="2:5" ht="17.25">
      <c r="B183" s="66" t="s">
        <v>124</v>
      </c>
      <c r="C183" s="66"/>
      <c r="D183" s="57">
        <v>8</v>
      </c>
      <c r="E183" s="58">
        <v>10742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8</v>
      </c>
      <c r="E185" s="58">
        <v>10742</v>
      </c>
    </row>
    <row r="186" spans="2:5" ht="17.25">
      <c r="B186" s="66"/>
      <c r="C186" s="66"/>
      <c r="D186" s="316"/>
      <c r="E186" s="328"/>
    </row>
    <row r="187" spans="2:5" ht="17.25">
      <c r="B187" s="82" t="s">
        <v>539</v>
      </c>
      <c r="C187" s="82"/>
      <c r="D187" s="316"/>
      <c r="E187" s="328"/>
    </row>
    <row r="188" spans="2:5" ht="17.25">
      <c r="B188" s="83" t="s">
        <v>540</v>
      </c>
      <c r="C188" s="84"/>
      <c r="D188" s="319" t="s">
        <v>109</v>
      </c>
      <c r="E188" s="76">
        <v>861216</v>
      </c>
    </row>
    <row r="189" spans="2:5" ht="17.25">
      <c r="B189" s="66" t="s">
        <v>124</v>
      </c>
      <c r="C189" s="66"/>
      <c r="D189" s="57">
        <v>8</v>
      </c>
      <c r="E189" s="58">
        <v>6890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8</v>
      </c>
      <c r="E191" s="58">
        <v>6890</v>
      </c>
    </row>
    <row r="192" spans="2:5" ht="17.25">
      <c r="B192" s="66"/>
      <c r="C192" s="66"/>
      <c r="D192" s="316"/>
      <c r="E192" s="328"/>
    </row>
    <row r="193" spans="2:5" ht="17.25">
      <c r="B193" s="82" t="s">
        <v>399</v>
      </c>
      <c r="C193" s="82"/>
      <c r="D193" s="316"/>
      <c r="E193" s="328"/>
    </row>
    <row r="194" spans="2:5" ht="17.25">
      <c r="B194" s="83" t="s">
        <v>541</v>
      </c>
      <c r="C194" s="84"/>
      <c r="D194" s="319" t="s">
        <v>109</v>
      </c>
      <c r="E194" s="76">
        <v>3949203</v>
      </c>
    </row>
    <row r="195" spans="2:5" ht="17.25">
      <c r="B195" s="66" t="s">
        <v>124</v>
      </c>
      <c r="C195" s="66"/>
      <c r="D195" s="57">
        <v>8</v>
      </c>
      <c r="E195" s="58">
        <v>31594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8</v>
      </c>
      <c r="E197" s="58">
        <v>31594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331701050</v>
      </c>
    </row>
    <row r="224" spans="2:6" ht="17.25">
      <c r="B224" s="66" t="s">
        <v>124</v>
      </c>
      <c r="C224" s="66"/>
      <c r="D224" s="320"/>
      <c r="E224" s="58">
        <v>2653609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2653609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542</v>
      </c>
      <c r="C232" s="58">
        <v>715223109</v>
      </c>
      <c r="D232" s="57">
        <v>2.4140000000000001</v>
      </c>
      <c r="E232" s="58">
        <v>1726549</v>
      </c>
    </row>
    <row r="233" spans="2:5" ht="17.25">
      <c r="B233" s="51" t="s">
        <v>543</v>
      </c>
      <c r="C233" s="58">
        <v>5058723</v>
      </c>
      <c r="D233" s="57">
        <v>3</v>
      </c>
      <c r="E233" s="58">
        <v>15176</v>
      </c>
    </row>
    <row r="234" spans="2:5" ht="17.25">
      <c r="B234" s="51" t="s">
        <v>544</v>
      </c>
      <c r="C234" s="58">
        <v>66495897</v>
      </c>
      <c r="D234" s="57">
        <v>2.9329999999999998</v>
      </c>
      <c r="E234" s="58">
        <v>195032</v>
      </c>
    </row>
    <row r="235" spans="2:5" ht="17.25">
      <c r="B235" s="51" t="s">
        <v>545</v>
      </c>
      <c r="C235" s="58">
        <v>19515966</v>
      </c>
      <c r="D235" s="57">
        <v>8</v>
      </c>
      <c r="E235" s="58">
        <v>156128</v>
      </c>
    </row>
    <row r="236" spans="2:5" ht="17.25">
      <c r="B236" s="51" t="s">
        <v>546</v>
      </c>
      <c r="C236" s="58">
        <v>7928163</v>
      </c>
      <c r="D236" s="57">
        <v>8</v>
      </c>
      <c r="E236" s="58">
        <v>63425</v>
      </c>
    </row>
    <row r="237" spans="2:5" ht="17.25">
      <c r="B237" s="51" t="s">
        <v>547</v>
      </c>
      <c r="C237" s="58">
        <v>2153513159</v>
      </c>
      <c r="D237" s="57">
        <v>0.65800000000000003</v>
      </c>
      <c r="E237" s="58">
        <v>1417012</v>
      </c>
    </row>
    <row r="238" spans="2:5" ht="17.25">
      <c r="B238" s="51" t="s">
        <v>548</v>
      </c>
      <c r="C238" s="58">
        <v>4965619</v>
      </c>
      <c r="D238" s="57">
        <v>8</v>
      </c>
      <c r="E238" s="58">
        <v>39725</v>
      </c>
    </row>
    <row r="239" spans="2:5" ht="17.25">
      <c r="B239" s="51" t="s">
        <v>550</v>
      </c>
      <c r="C239" s="58">
        <v>474678078</v>
      </c>
      <c r="D239" s="57">
        <v>1.048</v>
      </c>
      <c r="E239" s="58">
        <v>497463</v>
      </c>
    </row>
    <row r="240" spans="2:5" ht="17.25">
      <c r="B240" s="51" t="s">
        <v>549</v>
      </c>
      <c r="C240" s="58">
        <v>803874788</v>
      </c>
      <c r="D240" s="57">
        <v>3</v>
      </c>
      <c r="E240" s="58">
        <v>2411624</v>
      </c>
    </row>
    <row r="241" spans="2:5" ht="17.25">
      <c r="B241" s="51" t="s">
        <v>551</v>
      </c>
      <c r="C241" s="58">
        <v>2920619</v>
      </c>
      <c r="D241" s="57">
        <v>8</v>
      </c>
      <c r="E241" s="58">
        <v>23365</v>
      </c>
    </row>
    <row r="242" spans="2:5" ht="17.25">
      <c r="B242" s="51" t="s">
        <v>552</v>
      </c>
      <c r="C242" s="58">
        <v>4865341</v>
      </c>
      <c r="D242" s="57">
        <v>3</v>
      </c>
      <c r="E242" s="58">
        <v>14596</v>
      </c>
    </row>
    <row r="243" spans="2:5" ht="17.25">
      <c r="B243" s="51" t="s">
        <v>553</v>
      </c>
      <c r="C243" s="58">
        <v>66495897</v>
      </c>
      <c r="D243" s="57">
        <v>5.54</v>
      </c>
      <c r="E243" s="58">
        <v>368387</v>
      </c>
    </row>
    <row r="244" spans="2:5" ht="17.25">
      <c r="B244" s="51" t="s">
        <v>554</v>
      </c>
      <c r="C244" s="58">
        <v>66495897</v>
      </c>
      <c r="D244" s="57">
        <v>1.1779999999999999</v>
      </c>
      <c r="E244" s="58">
        <v>78332</v>
      </c>
    </row>
    <row r="245" spans="2:5" ht="17.25">
      <c r="B245" s="51" t="s">
        <v>555</v>
      </c>
      <c r="C245" s="58">
        <v>66495897</v>
      </c>
      <c r="D245" s="57">
        <v>1.1819999999999999</v>
      </c>
      <c r="E245" s="58">
        <v>78598</v>
      </c>
    </row>
    <row r="246" spans="2:5" ht="17.25">
      <c r="B246" s="51" t="s">
        <v>556</v>
      </c>
      <c r="C246" s="58">
        <v>474678078</v>
      </c>
      <c r="D246" s="57">
        <v>3</v>
      </c>
      <c r="E246" s="58">
        <v>1424034</v>
      </c>
    </row>
    <row r="247" spans="2:5" ht="17.25">
      <c r="B247" s="51" t="s">
        <v>557</v>
      </c>
      <c r="C247" s="58">
        <v>488169201</v>
      </c>
      <c r="D247" s="57">
        <v>3</v>
      </c>
      <c r="E247" s="58">
        <v>1464508</v>
      </c>
    </row>
    <row r="248" spans="2:5" ht="17.25">
      <c r="B248" s="51" t="s">
        <v>558</v>
      </c>
      <c r="C248" s="58">
        <v>5330192</v>
      </c>
      <c r="D248" s="57">
        <v>8</v>
      </c>
      <c r="E248" s="58">
        <v>42642</v>
      </c>
    </row>
    <row r="249" spans="2:5" ht="17.25">
      <c r="B249" s="51" t="s">
        <v>736</v>
      </c>
      <c r="C249" s="58">
        <v>1754002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10016596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25842158</v>
      </c>
    </row>
    <row r="270" spans="2:6" ht="17.25">
      <c r="B270" s="66" t="s">
        <v>130</v>
      </c>
      <c r="C270" s="66"/>
      <c r="D270" s="320"/>
      <c r="E270" s="58">
        <v>25842373</v>
      </c>
    </row>
    <row r="271" spans="2:6" ht="17.25">
      <c r="B271" s="66" t="s">
        <v>78</v>
      </c>
      <c r="C271" s="66"/>
      <c r="D271" s="320"/>
      <c r="E271" s="58">
        <v>12921079</v>
      </c>
    </row>
    <row r="272" spans="2:6" ht="17.25">
      <c r="B272" s="66" t="s">
        <v>131</v>
      </c>
      <c r="C272" s="66"/>
      <c r="D272" s="320"/>
      <c r="E272" s="58">
        <v>59345491</v>
      </c>
    </row>
    <row r="273" spans="2:5" ht="17.25">
      <c r="B273" s="66" t="s">
        <v>132</v>
      </c>
      <c r="C273" s="66"/>
      <c r="D273" s="320"/>
      <c r="E273" s="58">
        <v>11480379</v>
      </c>
    </row>
    <row r="274" spans="2:5" ht="17.25">
      <c r="B274" s="66" t="s">
        <v>133</v>
      </c>
      <c r="C274" s="66"/>
      <c r="D274" s="320"/>
      <c r="E274" s="58">
        <v>2653609</v>
      </c>
    </row>
    <row r="275" spans="2:5" ht="18" thickBot="1">
      <c r="B275" s="70" t="s">
        <v>134</v>
      </c>
      <c r="C275" s="70"/>
      <c r="D275" s="324"/>
      <c r="E275" s="61">
        <v>10016596</v>
      </c>
    </row>
    <row r="276" spans="2:5" ht="18" thickBot="1">
      <c r="B276" s="79" t="s">
        <v>135</v>
      </c>
      <c r="C276" s="80"/>
      <c r="D276" s="321"/>
      <c r="E276" s="65">
        <v>148101685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J87"/>
  <sheetViews>
    <sheetView workbookViewId="0">
      <selection activeCell="C29" sqref="C29:C31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"CONVERSE COUNTY "&amp;D3</f>
        <v>CONVERSE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188342888</v>
      </c>
      <c r="D6" s="18">
        <f>D25</f>
        <v>191905252</v>
      </c>
      <c r="E6" s="30">
        <f>E25</f>
        <v>17892549</v>
      </c>
      <c r="F6" s="18">
        <f>F25</f>
        <v>18230942</v>
      </c>
      <c r="G6" s="18">
        <f t="shared" ref="G6:G11" si="0">D6-C6</f>
        <v>3562364</v>
      </c>
      <c r="H6" s="19">
        <f t="shared" ref="H6:H15" si="1">IF(E6=0,"",F6/E6-1)</f>
        <v>1.8912509335589966E-2</v>
      </c>
      <c r="I6" s="23">
        <f>IF(D6=0,"N/A",F6/D6)</f>
        <v>9.4999703291080331E-2</v>
      </c>
    </row>
    <row r="7" spans="1:10">
      <c r="A7" s="1" t="s">
        <v>14</v>
      </c>
      <c r="B7" s="37" t="s">
        <v>70</v>
      </c>
      <c r="C7" s="30">
        <f>C42</f>
        <v>1303048610</v>
      </c>
      <c r="D7" s="18">
        <f>D42</f>
        <v>1324058476</v>
      </c>
      <c r="E7" s="30">
        <f>E42</f>
        <v>123789915</v>
      </c>
      <c r="F7" s="18">
        <f>F42</f>
        <v>125785833</v>
      </c>
      <c r="G7" s="18">
        <f t="shared" si="0"/>
        <v>21009866</v>
      </c>
      <c r="H7" s="19">
        <f t="shared" si="1"/>
        <v>1.6123429764048236E-2</v>
      </c>
      <c r="I7" s="23">
        <f>IF(D7=0,"N/A",F7/D7)</f>
        <v>9.5000209794359566E-2</v>
      </c>
    </row>
    <row r="8" spans="1:10">
      <c r="A8" s="1" t="s">
        <v>17</v>
      </c>
      <c r="B8" s="37" t="s">
        <v>71</v>
      </c>
      <c r="C8" s="30">
        <f>C49</f>
        <v>89568862</v>
      </c>
      <c r="D8" s="18">
        <f>D49</f>
        <v>78555036</v>
      </c>
      <c r="E8" s="30">
        <f>E49</f>
        <v>8509074</v>
      </c>
      <c r="F8" s="18">
        <f>F49</f>
        <v>7462750</v>
      </c>
      <c r="G8" s="18">
        <f t="shared" si="0"/>
        <v>-11013826</v>
      </c>
      <c r="H8" s="19">
        <f t="shared" si="1"/>
        <v>-0.12296567170528783</v>
      </c>
      <c r="I8" s="23">
        <f>IF(D8=0,"N/A",F8/D8)</f>
        <v>9.5000274711859345E-2</v>
      </c>
    </row>
    <row r="9" spans="1:10">
      <c r="A9" s="1" t="s">
        <v>19</v>
      </c>
      <c r="B9" s="37" t="s">
        <v>20</v>
      </c>
      <c r="C9" s="30">
        <f>C87</f>
        <v>1148846722</v>
      </c>
      <c r="D9" s="18">
        <f>D87</f>
        <v>1145596257</v>
      </c>
      <c r="E9" s="30">
        <f>E87</f>
        <v>132117382</v>
      </c>
      <c r="F9" s="18">
        <f>F87</f>
        <v>131743564</v>
      </c>
      <c r="G9" s="18">
        <f t="shared" si="0"/>
        <v>-3250465</v>
      </c>
      <c r="H9" s="19">
        <f t="shared" si="1"/>
        <v>-2.8294384458814603E-3</v>
      </c>
      <c r="I9" s="23">
        <f>IF(D9=0,"N/A",F9/D9)</f>
        <v>0.11499999515099672</v>
      </c>
    </row>
    <row r="10" spans="1:10">
      <c r="B10" s="1" t="s">
        <v>23</v>
      </c>
      <c r="C10" s="30">
        <f>'MINERAL VALUE DETAIL'!V36</f>
        <v>1043299047</v>
      </c>
      <c r="D10" s="310">
        <f>'MINERAL VALUE DETAIL'!V8</f>
        <v>616426933</v>
      </c>
      <c r="E10" s="30">
        <f>C10</f>
        <v>1043299047</v>
      </c>
      <c r="F10" s="310">
        <f>D10</f>
        <v>616426933</v>
      </c>
      <c r="G10" s="18">
        <f t="shared" si="0"/>
        <v>-426872114</v>
      </c>
      <c r="H10" s="19">
        <f t="shared" si="1"/>
        <v>-0.40915604708685216</v>
      </c>
      <c r="I10" s="23">
        <f>IF(D10=0,"N/A",F10/D10)</f>
        <v>1</v>
      </c>
    </row>
    <row r="11" spans="1:10">
      <c r="B11" s="1" t="s">
        <v>66</v>
      </c>
      <c r="C11" s="311">
        <f>'STATE ASSESSED'!E9</f>
        <v>1709224624</v>
      </c>
      <c r="D11" s="310">
        <f>'STATE ASSESSED'!F9</f>
        <v>1833289138</v>
      </c>
      <c r="E11" s="30">
        <f>'STATE ASSESSED'!H9</f>
        <v>196289304</v>
      </c>
      <c r="F11" s="310">
        <f>'STATE ASSESSED'!I9</f>
        <v>210602292</v>
      </c>
      <c r="G11" s="18">
        <f t="shared" si="0"/>
        <v>124064514</v>
      </c>
      <c r="H11" s="19">
        <f>IF(E11=0,"",F11/E11-1)</f>
        <v>7.2917819302064535E-2</v>
      </c>
      <c r="I11" s="23">
        <f>F11/D11</f>
        <v>0.11487674673606232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425">
        <f>SUM(C6:C9)</f>
        <v>2729807082</v>
      </c>
      <c r="D13" s="16">
        <f>SUM(D6:D9)</f>
        <v>2740115021</v>
      </c>
      <c r="E13" s="425">
        <f>SUM(E6:E9)</f>
        <v>282308920</v>
      </c>
      <c r="F13" s="425">
        <f>SUM(F6:F9)</f>
        <v>283223089</v>
      </c>
      <c r="G13" s="16">
        <f>SUM(G6:G9)</f>
        <v>10307939</v>
      </c>
      <c r="H13" s="20">
        <f t="shared" si="1"/>
        <v>3.2381867352968552E-3</v>
      </c>
      <c r="I13" s="22"/>
    </row>
    <row r="14" spans="1:10">
      <c r="B14" s="13" t="s">
        <v>74</v>
      </c>
      <c r="C14" s="17">
        <f>SUM(C10:C11)</f>
        <v>2752523671</v>
      </c>
      <c r="D14" s="17">
        <f>SUM(D10:D11)</f>
        <v>2449716071</v>
      </c>
      <c r="E14" s="17">
        <f>SUM(E10:E11)</f>
        <v>1239588351</v>
      </c>
      <c r="F14" s="17">
        <f>SUM(F10:F11)</f>
        <v>827029225</v>
      </c>
      <c r="G14" s="17">
        <f>SUM(G10:G11)</f>
        <v>-302807600</v>
      </c>
      <c r="H14" s="21">
        <f t="shared" si="1"/>
        <v>-0.33281946032098519</v>
      </c>
      <c r="I14" s="22"/>
    </row>
    <row r="15" spans="1:10">
      <c r="B15" s="8" t="s">
        <v>72</v>
      </c>
      <c r="C15" s="16">
        <f>SUM(C13:C14)</f>
        <v>5482330753</v>
      </c>
      <c r="D15" s="16">
        <f>SUM(D13:D14)</f>
        <v>5189831092</v>
      </c>
      <c r="E15" s="16">
        <f>SUM(E13:E14)</f>
        <v>1521897271</v>
      </c>
      <c r="F15" s="16">
        <f>SUM(F13:F14)</f>
        <v>1110252314</v>
      </c>
      <c r="G15" s="16">
        <f>SUM(G13:G14)</f>
        <v>-292499661</v>
      </c>
      <c r="H15" s="20">
        <f t="shared" si="1"/>
        <v>-0.27048143448573148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77586190</v>
      </c>
      <c r="D22" s="3">
        <v>73362193</v>
      </c>
      <c r="E22" s="30">
        <v>7370691</v>
      </c>
      <c r="F22" s="3">
        <v>6969413</v>
      </c>
      <c r="G22" s="18">
        <f>D22-C22</f>
        <v>-4223997</v>
      </c>
      <c r="H22" s="19">
        <f>IF(E22=0,"",F22/E22-1)</f>
        <v>-5.4442385388289938E-2</v>
      </c>
      <c r="I22" s="23">
        <f>IF(D22=0,"N/A",F22/D22)</f>
        <v>9.5000063588611641E-2</v>
      </c>
    </row>
    <row r="23" spans="1:9">
      <c r="A23" s="1">
        <v>120</v>
      </c>
      <c r="B23" s="37" t="s">
        <v>76</v>
      </c>
      <c r="C23" s="30">
        <v>2123902</v>
      </c>
      <c r="D23" s="3">
        <v>1930285</v>
      </c>
      <c r="E23" s="30">
        <v>201770</v>
      </c>
      <c r="F23" s="3">
        <v>183375</v>
      </c>
      <c r="G23" s="18">
        <f>D23-C23</f>
        <v>-193617</v>
      </c>
      <c r="H23" s="19">
        <f>IF(E23=0,"",F23/E23-1)</f>
        <v>-9.1168161768350076E-2</v>
      </c>
      <c r="I23" s="23">
        <f>IF(D23=0,"N/A",F23/D23)</f>
        <v>9.4998925029205539E-2</v>
      </c>
    </row>
    <row r="24" spans="1:9">
      <c r="A24" s="29">
        <v>130</v>
      </c>
      <c r="B24" s="38" t="s">
        <v>77</v>
      </c>
      <c r="C24" s="31">
        <v>108632796</v>
      </c>
      <c r="D24" s="4">
        <v>116612774</v>
      </c>
      <c r="E24" s="31">
        <v>10320088</v>
      </c>
      <c r="F24" s="4">
        <v>11078154</v>
      </c>
      <c r="G24" s="27">
        <f>D24-C24</f>
        <v>7979978</v>
      </c>
      <c r="H24" s="24">
        <f>IF(E24=0,"",F24/E24-1)</f>
        <v>7.3455381388220831E-2</v>
      </c>
      <c r="I24" s="25">
        <f>IF(D24=0,"N/A",F24/D24)</f>
        <v>9.4999489507041485E-2</v>
      </c>
    </row>
    <row r="25" spans="1:9">
      <c r="A25" s="8" t="s">
        <v>15</v>
      </c>
      <c r="B25" s="8" t="s">
        <v>16</v>
      </c>
      <c r="C25" s="425">
        <f>SUM(C22:C24)</f>
        <v>188342888</v>
      </c>
      <c r="D25" s="16">
        <f>SUM(D22:D24)</f>
        <v>191905252</v>
      </c>
      <c r="E25" s="425">
        <f>SUM(E22:E24)</f>
        <v>17892549</v>
      </c>
      <c r="F25" s="16">
        <f>SUM(F22:F24)</f>
        <v>18230942</v>
      </c>
      <c r="G25" s="16">
        <f>SUM(G22:G24)</f>
        <v>3562364</v>
      </c>
      <c r="H25" s="20">
        <f>IF(E25=0,"",F25/E25-1)</f>
        <v>1.8912509335589966E-2</v>
      </c>
      <c r="I25" s="26">
        <f>IF(D25=0,"N/A",F25/D25)</f>
        <v>9.4999703291080331E-2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42187.05</v>
      </c>
      <c r="D29" s="3">
        <v>42186.43</v>
      </c>
      <c r="E29" s="32">
        <v>1772.6066412080868</v>
      </c>
      <c r="F29" s="39">
        <f>IF(D29&lt;&gt;0,D22/D29,0)</f>
        <v>1738.9997921132458</v>
      </c>
      <c r="G29" s="18">
        <f>D29-C29</f>
        <v>-0.62000000000261934</v>
      </c>
      <c r="H29" s="28">
        <f>F29-E29</f>
        <v>-33.606849094840982</v>
      </c>
      <c r="I29" s="2"/>
    </row>
    <row r="30" spans="1:9">
      <c r="A30" s="1">
        <v>120</v>
      </c>
      <c r="B30" s="37" t="s">
        <v>76</v>
      </c>
      <c r="C30" s="30">
        <v>5457.95</v>
      </c>
      <c r="D30" s="3">
        <v>5457.95</v>
      </c>
      <c r="E30" s="32">
        <v>371.41820646946201</v>
      </c>
      <c r="F30" s="39">
        <f>IF(D30&lt;&gt;0,D23/D30,0)</f>
        <v>353.66483753057469</v>
      </c>
      <c r="G30" s="18">
        <f>D30-C30</f>
        <v>0</v>
      </c>
      <c r="H30" s="28">
        <f>F30-E30</f>
        <v>-17.75336893888732</v>
      </c>
      <c r="I30" s="2"/>
    </row>
    <row r="31" spans="1:9">
      <c r="A31" s="1">
        <v>130</v>
      </c>
      <c r="B31" s="37" t="s">
        <v>77</v>
      </c>
      <c r="C31" s="30">
        <v>1860958.7794000001</v>
      </c>
      <c r="D31" s="3">
        <v>1853487.3944000001</v>
      </c>
      <c r="E31" s="32">
        <v>53.462482635455174</v>
      </c>
      <c r="F31" s="39">
        <f>IF(D31&lt;&gt;0,D24/D31,0)</f>
        <v>62.915331581064891</v>
      </c>
      <c r="G31" s="18">
        <f>D31-C31</f>
        <v>-7471.3850000000093</v>
      </c>
      <c r="H31" s="28">
        <f>F31-E31</f>
        <v>9.4528489456097162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261985135</v>
      </c>
      <c r="D38" s="3">
        <v>274558417</v>
      </c>
      <c r="E38" s="30">
        <v>24888848</v>
      </c>
      <c r="F38" s="3">
        <v>26083297</v>
      </c>
      <c r="G38" s="18">
        <f>D38-C38</f>
        <v>12573282</v>
      </c>
      <c r="H38" s="19">
        <f>IF(E38=0,"",F38/E38-1)</f>
        <v>4.7991333307190409E-2</v>
      </c>
      <c r="I38" s="23">
        <f>IF(D38=0,"N/A",F38/D38)</f>
        <v>9.5000901028650678E-2</v>
      </c>
    </row>
    <row r="39" spans="1:9">
      <c r="A39" s="1">
        <v>300</v>
      </c>
      <c r="B39" s="37" t="s">
        <v>64</v>
      </c>
      <c r="C39" s="30">
        <v>812880865</v>
      </c>
      <c r="D39" s="3">
        <v>818395640</v>
      </c>
      <c r="E39" s="30">
        <v>77223710</v>
      </c>
      <c r="F39" s="3">
        <v>77747604</v>
      </c>
      <c r="G39" s="18">
        <f>D39-C39</f>
        <v>5514775</v>
      </c>
      <c r="H39" s="19">
        <f>IF(E39=0,"",F39/E39-1)</f>
        <v>6.7841081450243923E-3</v>
      </c>
      <c r="I39" s="23">
        <f>IF(D39=0,"N/A",F39/D39)</f>
        <v>9.5000022238632645E-2</v>
      </c>
    </row>
    <row r="40" spans="1:9">
      <c r="A40" s="1">
        <v>400</v>
      </c>
      <c r="B40" s="37" t="s">
        <v>62</v>
      </c>
      <c r="C40" s="30">
        <v>66177436</v>
      </c>
      <c r="D40" s="3">
        <v>67866492</v>
      </c>
      <c r="E40" s="30">
        <v>6286865</v>
      </c>
      <c r="F40" s="3">
        <v>6447329</v>
      </c>
      <c r="G40" s="18">
        <f>D40-C40</f>
        <v>1689056</v>
      </c>
      <c r="H40" s="19">
        <f>IF(E40=0,"",F40/E40-1)</f>
        <v>2.552369106064778E-2</v>
      </c>
      <c r="I40" s="23">
        <f>IF(D40=0,"N/A",F40/D40)</f>
        <v>9.5000180648794993E-2</v>
      </c>
    </row>
    <row r="41" spans="1:9">
      <c r="A41" s="29">
        <v>500</v>
      </c>
      <c r="B41" s="38" t="s">
        <v>63</v>
      </c>
      <c r="C41" s="31">
        <v>162005174</v>
      </c>
      <c r="D41" s="4">
        <v>163237927</v>
      </c>
      <c r="E41" s="31">
        <v>15390492</v>
      </c>
      <c r="F41" s="4">
        <v>15507603</v>
      </c>
      <c r="G41" s="27">
        <f>D41-C41</f>
        <v>1232753</v>
      </c>
      <c r="H41" s="24">
        <f>IF(E41=0,"",F41/E41-1)</f>
        <v>7.6093083963788555E-3</v>
      </c>
      <c r="I41" s="25">
        <f>IF(D41=0,"N/A",F41/D41)</f>
        <v>9.499999960180823E-2</v>
      </c>
    </row>
    <row r="42" spans="1:9">
      <c r="A42" s="8" t="s">
        <v>14</v>
      </c>
      <c r="B42" s="8" t="s">
        <v>69</v>
      </c>
      <c r="C42" s="425">
        <f>SUM(C38:C41)</f>
        <v>1303048610</v>
      </c>
      <c r="D42" s="16">
        <f>SUM(D38:D41)</f>
        <v>1324058476</v>
      </c>
      <c r="E42" s="425">
        <f>SUM(E38:E41)</f>
        <v>123789915</v>
      </c>
      <c r="F42" s="16">
        <f>SUM(F38:F41)</f>
        <v>125785833</v>
      </c>
      <c r="G42" s="16">
        <f>SUM(G38:G41)</f>
        <v>21009866</v>
      </c>
      <c r="H42" s="20">
        <f>IF(E42=0,"",F42/E42-1)</f>
        <v>1.6123429764048236E-2</v>
      </c>
      <c r="I42" s="26">
        <f>IF(D42=0,"N/A",F42/D42)</f>
        <v>9.5000209794359566E-2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18522015</v>
      </c>
      <c r="D47" s="3">
        <v>18166251</v>
      </c>
      <c r="E47" s="30">
        <v>1759623</v>
      </c>
      <c r="F47" s="3">
        <v>1725797</v>
      </c>
      <c r="G47" s="18">
        <f>D47-C47</f>
        <v>-355764</v>
      </c>
      <c r="H47" s="19">
        <f>IF(E47=0,"",F47/E47-1)</f>
        <v>-1.9223435929173416E-2</v>
      </c>
      <c r="I47" s="23">
        <f>IF(D47=0,"N/A",F47/D47)</f>
        <v>9.5000173673698549E-2</v>
      </c>
    </row>
    <row r="48" spans="1:9">
      <c r="A48" s="29">
        <v>730</v>
      </c>
      <c r="B48" s="38" t="s">
        <v>67</v>
      </c>
      <c r="C48" s="31">
        <v>71046847</v>
      </c>
      <c r="D48" s="4">
        <v>60388785</v>
      </c>
      <c r="E48" s="31">
        <v>6749451</v>
      </c>
      <c r="F48" s="4">
        <v>5736953</v>
      </c>
      <c r="G48" s="27">
        <f>D48-C48</f>
        <v>-10658062</v>
      </c>
      <c r="H48" s="24">
        <f>IF(E48=0,"",F48/E48-1)</f>
        <v>-0.15001190467195036</v>
      </c>
      <c r="I48" s="25">
        <f>IF(D48=0,"N/A",F48/D48)</f>
        <v>9.5000305106320654E-2</v>
      </c>
    </row>
    <row r="49" spans="1:9">
      <c r="A49" s="8" t="s">
        <v>17</v>
      </c>
      <c r="B49" s="8" t="s">
        <v>68</v>
      </c>
      <c r="C49" s="425">
        <f>SUM(C47:C48)</f>
        <v>89568862</v>
      </c>
      <c r="D49" s="16">
        <f>SUM(D47:D48)</f>
        <v>78555036</v>
      </c>
      <c r="E49" s="425">
        <f>SUM(E47:E48)</f>
        <v>8509074</v>
      </c>
      <c r="F49" s="16">
        <f>SUM(F47:F48)</f>
        <v>7462750</v>
      </c>
      <c r="G49" s="16">
        <f>SUM(G47:G48)</f>
        <v>-11013826</v>
      </c>
      <c r="H49" s="20">
        <f>IF(E49=0,"",F49/E49-1)</f>
        <v>-0.12296567170528783</v>
      </c>
      <c r="I49" s="26">
        <f>IF(D49=0,"N/A",F49/D49)</f>
        <v>9.5000274711859345E-2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790738</v>
      </c>
      <c r="D56" s="3">
        <v>810747</v>
      </c>
      <c r="E56" s="30">
        <v>90933</v>
      </c>
      <c r="F56" s="3">
        <v>93236</v>
      </c>
      <c r="G56" s="18">
        <f t="shared" ref="G56:G86" si="2">D56-C56</f>
        <v>20009</v>
      </c>
      <c r="H56" s="19">
        <f t="shared" ref="H56:H87" si="3">IF(E56=0,"",F56/E56-1)</f>
        <v>2.5326339172797585E-2</v>
      </c>
      <c r="I56" s="23">
        <f t="shared" ref="I56:I87" si="4">IF(D56=0,"N/A",F56/D56)</f>
        <v>0.11500011717588841</v>
      </c>
    </row>
    <row r="57" spans="1:9">
      <c r="A57" s="1">
        <v>502</v>
      </c>
      <c r="B57" s="1" t="s">
        <v>28</v>
      </c>
      <c r="C57" s="30">
        <v>58714</v>
      </c>
      <c r="D57" s="3">
        <v>49150</v>
      </c>
      <c r="E57" s="30">
        <v>6752</v>
      </c>
      <c r="F57" s="3">
        <v>5652</v>
      </c>
      <c r="G57" s="18">
        <f t="shared" si="2"/>
        <v>-9564</v>
      </c>
      <c r="H57" s="19">
        <f t="shared" si="3"/>
        <v>-0.16291469194312791</v>
      </c>
      <c r="I57" s="23">
        <f t="shared" si="4"/>
        <v>0.11499491353001018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2"/>
        <v>0</v>
      </c>
      <c r="H58" s="19" t="str">
        <f t="shared" si="3"/>
        <v/>
      </c>
      <c r="I58" s="23" t="str">
        <f t="shared" si="4"/>
        <v>N/A</v>
      </c>
    </row>
    <row r="59" spans="1:9">
      <c r="A59" s="1">
        <v>504</v>
      </c>
      <c r="B59" s="1" t="s">
        <v>30</v>
      </c>
      <c r="C59" s="30">
        <v>25552</v>
      </c>
      <c r="D59" s="3">
        <v>22812</v>
      </c>
      <c r="E59" s="30">
        <v>2938</v>
      </c>
      <c r="F59" s="3">
        <v>2623</v>
      </c>
      <c r="G59" s="18">
        <f t="shared" si="2"/>
        <v>-2740</v>
      </c>
      <c r="H59" s="19">
        <f t="shared" si="3"/>
        <v>-0.10721579305650097</v>
      </c>
      <c r="I59" s="23">
        <f t="shared" si="4"/>
        <v>0.11498334210064878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2"/>
        <v>0</v>
      </c>
      <c r="H60" s="19" t="str">
        <f t="shared" si="3"/>
        <v/>
      </c>
      <c r="I60" s="23" t="str">
        <f t="shared" si="4"/>
        <v>N/A</v>
      </c>
    </row>
    <row r="61" spans="1:9">
      <c r="A61" s="1">
        <v>506</v>
      </c>
      <c r="B61" s="1" t="s">
        <v>32</v>
      </c>
      <c r="C61" s="30">
        <v>58101</v>
      </c>
      <c r="D61" s="3">
        <v>54239</v>
      </c>
      <c r="E61" s="30">
        <v>6681</v>
      </c>
      <c r="F61" s="3">
        <v>6237</v>
      </c>
      <c r="G61" s="18">
        <f t="shared" si="2"/>
        <v>-3862</v>
      </c>
      <c r="H61" s="19">
        <f t="shared" si="3"/>
        <v>-6.6457117198024274E-2</v>
      </c>
      <c r="I61" s="23">
        <f t="shared" si="4"/>
        <v>0.11499105809472888</v>
      </c>
    </row>
    <row r="62" spans="1:9">
      <c r="A62" s="1">
        <v>507</v>
      </c>
      <c r="B62" s="1" t="s">
        <v>33</v>
      </c>
      <c r="C62" s="30">
        <v>76142</v>
      </c>
      <c r="D62" s="3">
        <v>71785</v>
      </c>
      <c r="E62" s="30">
        <v>8757</v>
      </c>
      <c r="F62" s="3">
        <v>8256</v>
      </c>
      <c r="G62" s="18">
        <f t="shared" si="2"/>
        <v>-4357</v>
      </c>
      <c r="H62" s="19">
        <f t="shared" si="3"/>
        <v>-5.7211373758136341E-2</v>
      </c>
      <c r="I62" s="23">
        <f t="shared" si="4"/>
        <v>0.11501009960298113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2"/>
        <v>0</v>
      </c>
      <c r="H63" s="19" t="str">
        <f t="shared" si="3"/>
        <v/>
      </c>
      <c r="I63" s="23" t="str">
        <f t="shared" si="4"/>
        <v>N/A</v>
      </c>
    </row>
    <row r="64" spans="1:9">
      <c r="A64" s="1">
        <v>509</v>
      </c>
      <c r="B64" s="1" t="s">
        <v>24</v>
      </c>
      <c r="C64" s="30">
        <v>614574</v>
      </c>
      <c r="D64" s="3">
        <v>612280</v>
      </c>
      <c r="E64" s="30">
        <v>70676</v>
      </c>
      <c r="F64" s="3">
        <v>70412</v>
      </c>
      <c r="G64" s="18">
        <f t="shared" si="2"/>
        <v>-2294</v>
      </c>
      <c r="H64" s="19">
        <f t="shared" si="3"/>
        <v>-3.7353557077367538E-3</v>
      </c>
      <c r="I64" s="23">
        <f t="shared" si="4"/>
        <v>0.11499967335206115</v>
      </c>
    </row>
    <row r="65" spans="1:9">
      <c r="A65" s="1">
        <v>510</v>
      </c>
      <c r="B65" s="1" t="s">
        <v>35</v>
      </c>
      <c r="C65" s="30">
        <v>3809110</v>
      </c>
      <c r="D65" s="3">
        <v>4006880</v>
      </c>
      <c r="E65" s="30">
        <v>438048</v>
      </c>
      <c r="F65" s="3">
        <v>460791</v>
      </c>
      <c r="G65" s="18">
        <f t="shared" si="2"/>
        <v>197770</v>
      </c>
      <c r="H65" s="19">
        <f t="shared" si="3"/>
        <v>5.1918967784352343E-2</v>
      </c>
      <c r="I65" s="23">
        <f t="shared" si="4"/>
        <v>0.11499995008585233</v>
      </c>
    </row>
    <row r="66" spans="1:9">
      <c r="A66" s="1">
        <v>511</v>
      </c>
      <c r="B66" s="1" t="s">
        <v>36</v>
      </c>
      <c r="C66" s="30">
        <v>0</v>
      </c>
      <c r="D66" s="3">
        <v>0</v>
      </c>
      <c r="E66" s="30">
        <v>0</v>
      </c>
      <c r="F66" s="3">
        <v>0</v>
      </c>
      <c r="G66" s="18">
        <f t="shared" si="2"/>
        <v>0</v>
      </c>
      <c r="H66" s="19" t="str">
        <f t="shared" si="3"/>
        <v/>
      </c>
      <c r="I66" s="23" t="str">
        <f t="shared" si="4"/>
        <v>N/A</v>
      </c>
    </row>
    <row r="67" spans="1:9">
      <c r="A67" s="1">
        <v>512</v>
      </c>
      <c r="B67" s="1" t="s">
        <v>37</v>
      </c>
      <c r="C67" s="30">
        <v>4857169</v>
      </c>
      <c r="D67" s="3">
        <v>4802592</v>
      </c>
      <c r="E67" s="30">
        <v>558575</v>
      </c>
      <c r="F67" s="3">
        <v>552298</v>
      </c>
      <c r="G67" s="18">
        <f t="shared" si="2"/>
        <v>-54577</v>
      </c>
      <c r="H67" s="19">
        <f t="shared" si="3"/>
        <v>-1.1237524056751602E-2</v>
      </c>
      <c r="I67" s="23">
        <f t="shared" si="4"/>
        <v>0.11499998334232847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2"/>
        <v>0</v>
      </c>
      <c r="H68" s="19" t="str">
        <f t="shared" si="3"/>
        <v/>
      </c>
      <c r="I68" s="23" t="str">
        <f t="shared" si="4"/>
        <v>N/A</v>
      </c>
    </row>
    <row r="69" spans="1:9">
      <c r="A69" s="1">
        <v>514</v>
      </c>
      <c r="B69" s="1" t="s">
        <v>39</v>
      </c>
      <c r="C69" s="30">
        <v>3970920</v>
      </c>
      <c r="D69" s="3">
        <v>3849878</v>
      </c>
      <c r="E69" s="30">
        <v>456656</v>
      </c>
      <c r="F69" s="3">
        <v>442737</v>
      </c>
      <c r="G69" s="18">
        <f t="shared" si="2"/>
        <v>-121042</v>
      </c>
      <c r="H69" s="19">
        <f t="shared" si="3"/>
        <v>-3.048027399180131E-2</v>
      </c>
      <c r="I69" s="23">
        <f t="shared" si="4"/>
        <v>0.11500026754094546</v>
      </c>
    </row>
    <row r="70" spans="1:9">
      <c r="A70" s="1">
        <v>515</v>
      </c>
      <c r="B70" s="1" t="s">
        <v>40</v>
      </c>
      <c r="C70" s="30">
        <v>25745</v>
      </c>
      <c r="D70" s="3">
        <v>41986</v>
      </c>
      <c r="E70" s="30">
        <v>2961</v>
      </c>
      <c r="F70" s="3">
        <v>4829</v>
      </c>
      <c r="G70" s="18">
        <f t="shared" si="2"/>
        <v>16241</v>
      </c>
      <c r="H70" s="19">
        <f t="shared" si="3"/>
        <v>0.63086795001688611</v>
      </c>
      <c r="I70" s="23">
        <f t="shared" si="4"/>
        <v>0.11501452865240795</v>
      </c>
    </row>
    <row r="71" spans="1:9">
      <c r="A71" s="1">
        <v>516</v>
      </c>
      <c r="B71" s="1" t="s">
        <v>41</v>
      </c>
      <c r="C71" s="30">
        <v>0</v>
      </c>
      <c r="D71" s="3">
        <v>0</v>
      </c>
      <c r="E71" s="30">
        <v>0</v>
      </c>
      <c r="F71" s="3">
        <v>0</v>
      </c>
      <c r="G71" s="18">
        <f t="shared" si="2"/>
        <v>0</v>
      </c>
      <c r="H71" s="19" t="str">
        <f t="shared" si="3"/>
        <v/>
      </c>
      <c r="I71" s="23" t="str">
        <f t="shared" si="4"/>
        <v>N/A</v>
      </c>
    </row>
    <row r="72" spans="1:9">
      <c r="A72" s="1">
        <v>517</v>
      </c>
      <c r="B72" s="1" t="s">
        <v>42</v>
      </c>
      <c r="C72" s="30">
        <v>0</v>
      </c>
      <c r="D72" s="3">
        <v>2444</v>
      </c>
      <c r="E72" s="30">
        <v>0</v>
      </c>
      <c r="F72" s="3">
        <v>281</v>
      </c>
      <c r="G72" s="18">
        <f t="shared" si="2"/>
        <v>2444</v>
      </c>
      <c r="H72" s="19" t="str">
        <f t="shared" si="3"/>
        <v/>
      </c>
      <c r="I72" s="23">
        <f t="shared" si="4"/>
        <v>0.11497545008183306</v>
      </c>
    </row>
    <row r="73" spans="1:9">
      <c r="A73" s="1">
        <v>518</v>
      </c>
      <c r="B73" s="1" t="s">
        <v>43</v>
      </c>
      <c r="C73" s="30">
        <v>48119510</v>
      </c>
      <c r="D73" s="3">
        <v>56340530</v>
      </c>
      <c r="E73" s="30">
        <v>5533745</v>
      </c>
      <c r="F73" s="3">
        <v>6479162</v>
      </c>
      <c r="G73" s="18">
        <f t="shared" si="2"/>
        <v>8221020</v>
      </c>
      <c r="H73" s="19">
        <f t="shared" si="3"/>
        <v>0.17084578346129065</v>
      </c>
      <c r="I73" s="23">
        <f t="shared" si="4"/>
        <v>0.11500001863667239</v>
      </c>
    </row>
    <row r="74" spans="1:9">
      <c r="A74" s="1">
        <v>519</v>
      </c>
      <c r="B74" s="1" t="s">
        <v>44</v>
      </c>
      <c r="C74" s="30">
        <v>0</v>
      </c>
      <c r="D74" s="3">
        <v>406130</v>
      </c>
      <c r="E74" s="30">
        <v>0</v>
      </c>
      <c r="F74" s="3">
        <v>46705</v>
      </c>
      <c r="G74" s="18">
        <f t="shared" si="2"/>
        <v>406130</v>
      </c>
      <c r="H74" s="19" t="str">
        <f t="shared" si="3"/>
        <v/>
      </c>
      <c r="I74" s="23">
        <f t="shared" si="4"/>
        <v>0.11500012311328885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2"/>
        <v>0</v>
      </c>
      <c r="H75" s="19" t="str">
        <f t="shared" si="3"/>
        <v/>
      </c>
      <c r="I75" s="23" t="str">
        <f t="shared" si="4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2"/>
        <v>0</v>
      </c>
      <c r="H76" s="19" t="str">
        <f t="shared" si="3"/>
        <v/>
      </c>
      <c r="I76" s="23" t="str">
        <f t="shared" si="4"/>
        <v>N/A</v>
      </c>
    </row>
    <row r="77" spans="1:9">
      <c r="A77" s="1">
        <v>522</v>
      </c>
      <c r="B77" s="1" t="s">
        <v>22</v>
      </c>
      <c r="C77" s="30">
        <v>197253017</v>
      </c>
      <c r="D77" s="3">
        <v>227166010</v>
      </c>
      <c r="E77" s="30">
        <v>22684106</v>
      </c>
      <c r="F77" s="3">
        <v>26124085</v>
      </c>
      <c r="G77" s="18">
        <f t="shared" si="2"/>
        <v>29912993</v>
      </c>
      <c r="H77" s="19">
        <f t="shared" si="3"/>
        <v>0.15164710480545285</v>
      </c>
      <c r="I77" s="23">
        <f t="shared" si="4"/>
        <v>0.11499997292728785</v>
      </c>
    </row>
    <row r="78" spans="1:9">
      <c r="A78" s="1">
        <v>523</v>
      </c>
      <c r="B78" s="1" t="s">
        <v>21</v>
      </c>
      <c r="C78" s="30">
        <v>277350960</v>
      </c>
      <c r="D78" s="3">
        <v>296535316</v>
      </c>
      <c r="E78" s="30">
        <v>31895360</v>
      </c>
      <c r="F78" s="3">
        <v>34101560</v>
      </c>
      <c r="G78" s="18">
        <f t="shared" si="2"/>
        <v>19184356</v>
      </c>
      <c r="H78" s="19">
        <f t="shared" si="3"/>
        <v>6.9169935689705309E-2</v>
      </c>
      <c r="I78" s="23">
        <f t="shared" si="4"/>
        <v>0.11499999548114533</v>
      </c>
    </row>
    <row r="79" spans="1:9">
      <c r="A79" s="1">
        <v>524</v>
      </c>
      <c r="B79" s="1" t="s">
        <v>45</v>
      </c>
      <c r="C79" s="30">
        <v>83224601</v>
      </c>
      <c r="D79" s="3">
        <v>82403458</v>
      </c>
      <c r="E79" s="30">
        <v>9570829</v>
      </c>
      <c r="F79" s="3">
        <v>9476396</v>
      </c>
      <c r="G79" s="18">
        <f t="shared" si="2"/>
        <v>-821143</v>
      </c>
      <c r="H79" s="19">
        <f t="shared" si="3"/>
        <v>-9.8667523994002693E-3</v>
      </c>
      <c r="I79" s="23">
        <f t="shared" si="4"/>
        <v>0.1149999797338602</v>
      </c>
    </row>
    <row r="80" spans="1:9">
      <c r="A80" s="1">
        <v>525</v>
      </c>
      <c r="B80" s="1" t="s">
        <v>46</v>
      </c>
      <c r="C80" s="30">
        <v>0</v>
      </c>
      <c r="D80" s="3">
        <v>336137</v>
      </c>
      <c r="E80" s="30">
        <v>0</v>
      </c>
      <c r="F80" s="3">
        <v>38656</v>
      </c>
      <c r="G80" s="18">
        <f t="shared" si="2"/>
        <v>336137</v>
      </c>
      <c r="H80" s="19" t="str">
        <f t="shared" si="3"/>
        <v/>
      </c>
      <c r="I80" s="23">
        <f t="shared" si="4"/>
        <v>0.11500072886947882</v>
      </c>
    </row>
    <row r="81" spans="1:9">
      <c r="A81" s="1">
        <v>526</v>
      </c>
      <c r="B81" s="1" t="s">
        <v>47</v>
      </c>
      <c r="C81" s="30">
        <v>370766533</v>
      </c>
      <c r="D81" s="3">
        <v>314623618</v>
      </c>
      <c r="E81" s="30">
        <v>42638148</v>
      </c>
      <c r="F81" s="3">
        <v>36181719</v>
      </c>
      <c r="G81" s="18">
        <f t="shared" si="2"/>
        <v>-56142915</v>
      </c>
      <c r="H81" s="19">
        <f t="shared" si="3"/>
        <v>-0.15142376727994844</v>
      </c>
      <c r="I81" s="23">
        <f t="shared" si="4"/>
        <v>0.11500000931271473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2"/>
        <v>0</v>
      </c>
      <c r="H82" s="19" t="str">
        <f t="shared" si="3"/>
        <v/>
      </c>
      <c r="I82" s="23" t="str">
        <f t="shared" si="4"/>
        <v>N/A</v>
      </c>
    </row>
    <row r="83" spans="1:9">
      <c r="A83" s="1">
        <v>528</v>
      </c>
      <c r="B83" s="1" t="s">
        <v>49</v>
      </c>
      <c r="C83" s="30">
        <v>153089205</v>
      </c>
      <c r="D83" s="3">
        <v>147433894</v>
      </c>
      <c r="E83" s="30">
        <v>17605261</v>
      </c>
      <c r="F83" s="3">
        <v>16954894</v>
      </c>
      <c r="G83" s="18">
        <f t="shared" si="2"/>
        <v>-5655311</v>
      </c>
      <c r="H83" s="19">
        <f t="shared" si="3"/>
        <v>-3.6941627846358016E-2</v>
      </c>
      <c r="I83" s="23">
        <f t="shared" si="4"/>
        <v>0.11499997415790972</v>
      </c>
    </row>
    <row r="84" spans="1:9">
      <c r="A84" s="1">
        <v>529</v>
      </c>
      <c r="B84" s="1" t="s">
        <v>50</v>
      </c>
      <c r="C84" s="30">
        <v>0</v>
      </c>
      <c r="D84" s="3">
        <v>0</v>
      </c>
      <c r="E84" s="30">
        <v>0</v>
      </c>
      <c r="F84" s="3">
        <v>0</v>
      </c>
      <c r="G84" s="18">
        <f t="shared" si="2"/>
        <v>0</v>
      </c>
      <c r="H84" s="19" t="str">
        <f t="shared" si="3"/>
        <v/>
      </c>
      <c r="I84" s="23" t="str">
        <f t="shared" si="4"/>
        <v>N/A</v>
      </c>
    </row>
    <row r="85" spans="1:9">
      <c r="A85" s="1">
        <v>530</v>
      </c>
      <c r="B85" s="1" t="s">
        <v>25</v>
      </c>
      <c r="C85" s="30">
        <v>4756131</v>
      </c>
      <c r="D85" s="3">
        <v>6026371</v>
      </c>
      <c r="E85" s="30">
        <v>546956</v>
      </c>
      <c r="F85" s="3">
        <v>693035</v>
      </c>
      <c r="G85" s="18">
        <f t="shared" si="2"/>
        <v>1270240</v>
      </c>
      <c r="H85" s="19">
        <f t="shared" si="3"/>
        <v>0.26707632789474833</v>
      </c>
      <c r="I85" s="23">
        <f t="shared" si="4"/>
        <v>0.11500038746369913</v>
      </c>
    </row>
    <row r="86" spans="1:9">
      <c r="A86" s="29">
        <v>531</v>
      </c>
      <c r="B86" s="29" t="s">
        <v>52</v>
      </c>
      <c r="C86" s="31">
        <v>44697085</v>
      </c>
      <c r="D86" s="4">
        <v>44626630</v>
      </c>
      <c r="E86" s="31">
        <v>5140159</v>
      </c>
      <c r="F86" s="4">
        <v>5132046</v>
      </c>
      <c r="G86" s="27">
        <f t="shared" si="2"/>
        <v>-70455</v>
      </c>
      <c r="H86" s="24">
        <f t="shared" si="3"/>
        <v>-1.5783558446343937E-3</v>
      </c>
      <c r="I86" s="25">
        <f t="shared" si="4"/>
        <v>0.11499963138601324</v>
      </c>
    </row>
    <row r="87" spans="1:9">
      <c r="A87" s="8" t="s">
        <v>19</v>
      </c>
      <c r="B87" s="8" t="s">
        <v>26</v>
      </c>
      <c r="C87" s="425">
        <f>SUM(C56:C85)</f>
        <v>1148846722</v>
      </c>
      <c r="D87" s="16">
        <f>SUM(D56:D85)</f>
        <v>1145596257</v>
      </c>
      <c r="E87" s="425">
        <f>SUM(E56:E85)</f>
        <v>132117382</v>
      </c>
      <c r="F87" s="16">
        <f>SUM(F56:F85)</f>
        <v>131743564</v>
      </c>
      <c r="G87" s="16">
        <f>SUM(G56:G86)</f>
        <v>-3320920</v>
      </c>
      <c r="H87" s="20">
        <f t="shared" si="3"/>
        <v>-2.8294384458814603E-3</v>
      </c>
      <c r="I87" s="26">
        <f t="shared" si="4"/>
        <v>0.11499999515099672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2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907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1449769364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17397232</v>
      </c>
    </row>
    <row r="9" spans="2:5" ht="18" thickBot="1">
      <c r="B9" s="62" t="s">
        <v>89</v>
      </c>
      <c r="C9" s="63"/>
      <c r="D9" s="64">
        <v>12</v>
      </c>
      <c r="E9" s="65">
        <v>17397232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2.0859999999999999</v>
      </c>
      <c r="E14" s="58">
        <v>3024219</v>
      </c>
    </row>
    <row r="15" spans="2:5" ht="17.25">
      <c r="B15" s="66" t="s">
        <v>93</v>
      </c>
      <c r="C15" s="66"/>
      <c r="D15" s="57">
        <v>0.46300000000000002</v>
      </c>
      <c r="E15" s="58">
        <v>671243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6.1050000000000004</v>
      </c>
      <c r="E25" s="58">
        <v>8850842</v>
      </c>
    </row>
    <row r="26" spans="2:5" ht="18" thickBot="1">
      <c r="B26" s="70" t="s">
        <v>104</v>
      </c>
      <c r="C26" s="71">
        <v>968000892</v>
      </c>
      <c r="D26" s="60">
        <v>0.5</v>
      </c>
      <c r="E26" s="61">
        <v>484000</v>
      </c>
    </row>
    <row r="27" spans="2:5" ht="17.25">
      <c r="B27" s="66" t="s">
        <v>105</v>
      </c>
      <c r="C27" s="66"/>
      <c r="D27" s="57">
        <v>9.1539999999999999</v>
      </c>
      <c r="E27" s="58">
        <v>13030304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9.1539999999999999</v>
      </c>
      <c r="E31" s="65">
        <v>13030304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865</v>
      </c>
      <c r="C36" s="74"/>
      <c r="D36" s="319" t="s">
        <v>109</v>
      </c>
      <c r="E36" s="76">
        <v>1449769364</v>
      </c>
    </row>
    <row r="37" spans="2:6" ht="17.25">
      <c r="B37" s="66" t="s">
        <v>110</v>
      </c>
      <c r="C37" s="66"/>
      <c r="D37" s="57">
        <v>25</v>
      </c>
      <c r="E37" s="58">
        <v>36244234</v>
      </c>
    </row>
    <row r="38" spans="2:6" ht="17.25">
      <c r="B38" s="66" t="s">
        <v>111</v>
      </c>
      <c r="C38" s="66"/>
      <c r="D38" s="57">
        <v>0.2</v>
      </c>
      <c r="E38" s="58">
        <v>289954</v>
      </c>
    </row>
    <row r="39" spans="2:6" ht="17.25">
      <c r="B39" s="66" t="s">
        <v>111</v>
      </c>
      <c r="C39" s="66"/>
      <c r="D39" s="57">
        <v>0.3</v>
      </c>
      <c r="E39" s="58">
        <v>434931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0.9</v>
      </c>
      <c r="E43" s="58">
        <v>1304792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26.4</v>
      </c>
      <c r="E45" s="58">
        <v>38273911</v>
      </c>
    </row>
    <row r="46" spans="2:6" ht="17.25">
      <c r="B46" s="66"/>
      <c r="C46" s="66"/>
      <c r="D46" s="316"/>
      <c r="E46" s="328"/>
    </row>
    <row r="47" spans="2:6" ht="17.25">
      <c r="B47" s="74" t="s">
        <v>206</v>
      </c>
      <c r="C47" s="74"/>
      <c r="D47" s="319" t="s">
        <v>109</v>
      </c>
      <c r="E47" s="76">
        <v>0</v>
      </c>
    </row>
    <row r="48" spans="2:6" ht="17.25">
      <c r="B48" s="66" t="s">
        <v>110</v>
      </c>
      <c r="C48" s="66"/>
      <c r="D48" s="57">
        <v>0</v>
      </c>
      <c r="E48" s="58">
        <v>0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0</v>
      </c>
      <c r="E54" s="58">
        <v>0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0</v>
      </c>
      <c r="E56" s="58">
        <v>0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1449769364</v>
      </c>
    </row>
    <row r="136" spans="2:5" ht="17.25">
      <c r="B136" s="66" t="s">
        <v>110</v>
      </c>
      <c r="C136" s="66"/>
      <c r="D136" s="57">
        <v>25</v>
      </c>
      <c r="E136" s="58">
        <v>36244234</v>
      </c>
    </row>
    <row r="137" spans="2:5" ht="17.25">
      <c r="B137" s="66" t="s">
        <v>111</v>
      </c>
      <c r="C137" s="66"/>
      <c r="D137" s="57">
        <v>0.2</v>
      </c>
      <c r="E137" s="58">
        <v>289954</v>
      </c>
    </row>
    <row r="138" spans="2:5" ht="17.25">
      <c r="B138" s="66" t="s">
        <v>111</v>
      </c>
      <c r="C138" s="66"/>
      <c r="D138" s="57">
        <v>0.3</v>
      </c>
      <c r="E138" s="58">
        <v>434931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0.9</v>
      </c>
      <c r="E142" s="58">
        <v>1304792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38273911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8698616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866</v>
      </c>
      <c r="C163" s="82"/>
      <c r="D163" s="316"/>
      <c r="E163" s="328"/>
    </row>
    <row r="164" spans="2:5" ht="17.25">
      <c r="B164" s="83">
        <v>150</v>
      </c>
      <c r="C164" s="84"/>
      <c r="D164" s="319" t="s">
        <v>109</v>
      </c>
      <c r="E164" s="76">
        <v>292233508</v>
      </c>
    </row>
    <row r="165" spans="2:5" ht="17.25">
      <c r="B165" s="66" t="s">
        <v>124</v>
      </c>
      <c r="C165" s="66"/>
      <c r="D165" s="57">
        <v>0</v>
      </c>
      <c r="E165" s="58">
        <v>0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0</v>
      </c>
      <c r="E167" s="58">
        <v>0</v>
      </c>
    </row>
    <row r="168" spans="2:5" ht="17.25">
      <c r="B168" s="66"/>
      <c r="C168" s="66"/>
      <c r="D168" s="316"/>
      <c r="E168" s="328"/>
    </row>
    <row r="169" spans="2:5" ht="17.25">
      <c r="B169" s="82" t="s">
        <v>207</v>
      </c>
      <c r="C169" s="82"/>
      <c r="D169" s="316"/>
      <c r="E169" s="328"/>
    </row>
    <row r="170" spans="2:5" ht="17.25">
      <c r="B170" s="83" t="s">
        <v>206</v>
      </c>
      <c r="C170" s="84"/>
      <c r="D170" s="319" t="s">
        <v>109</v>
      </c>
      <c r="E170" s="76">
        <v>0</v>
      </c>
    </row>
    <row r="171" spans="2:5" ht="17.25">
      <c r="B171" s="66" t="s">
        <v>124</v>
      </c>
      <c r="C171" s="66"/>
      <c r="D171" s="57">
        <v>0</v>
      </c>
      <c r="E171" s="58">
        <v>0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0</v>
      </c>
      <c r="E173" s="58">
        <v>0</v>
      </c>
    </row>
    <row r="174" spans="2:5" ht="17.25">
      <c r="B174" s="66"/>
      <c r="C174" s="66"/>
      <c r="D174" s="316"/>
      <c r="E174" s="328"/>
    </row>
    <row r="175" spans="2:5" ht="17.25">
      <c r="B175" s="82" t="s">
        <v>207</v>
      </c>
      <c r="C175" s="82"/>
      <c r="D175" s="316"/>
      <c r="E175" s="328"/>
    </row>
    <row r="176" spans="2:5" ht="17.25">
      <c r="B176" s="83" t="s">
        <v>206</v>
      </c>
      <c r="C176" s="84"/>
      <c r="D176" s="319" t="s">
        <v>109</v>
      </c>
      <c r="E176" s="76">
        <v>0</v>
      </c>
    </row>
    <row r="177" spans="2:5" ht="17.25">
      <c r="B177" s="66" t="s">
        <v>124</v>
      </c>
      <c r="C177" s="66"/>
      <c r="D177" s="57">
        <v>0</v>
      </c>
      <c r="E177" s="58">
        <v>0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0</v>
      </c>
      <c r="E179" s="58">
        <v>0</v>
      </c>
    </row>
    <row r="180" spans="2:5" ht="17.25">
      <c r="B180" s="66"/>
      <c r="C180" s="66"/>
      <c r="D180" s="316"/>
      <c r="E180" s="328"/>
    </row>
    <row r="181" spans="2:5" ht="17.25">
      <c r="B181" s="82" t="s">
        <v>207</v>
      </c>
      <c r="C181" s="82"/>
      <c r="D181" s="316"/>
      <c r="E181" s="328"/>
    </row>
    <row r="182" spans="2:5" ht="17.25">
      <c r="B182" s="83" t="s">
        <v>206</v>
      </c>
      <c r="C182" s="84"/>
      <c r="D182" s="319" t="s">
        <v>109</v>
      </c>
      <c r="E182" s="76">
        <v>0</v>
      </c>
    </row>
    <row r="183" spans="2:5" ht="17.25">
      <c r="B183" s="66" t="s">
        <v>124</v>
      </c>
      <c r="C183" s="66"/>
      <c r="D183" s="57">
        <v>0</v>
      </c>
      <c r="E183" s="58">
        <v>0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0</v>
      </c>
      <c r="E185" s="58">
        <v>0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292233508</v>
      </c>
    </row>
    <row r="224" spans="2:6" ht="17.25">
      <c r="B224" s="66" t="s">
        <v>124</v>
      </c>
      <c r="C224" s="66"/>
      <c r="D224" s="320"/>
      <c r="E224" s="58">
        <v>0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0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867</v>
      </c>
      <c r="C232" s="58">
        <v>1449769364</v>
      </c>
      <c r="D232" s="57">
        <v>1</v>
      </c>
      <c r="E232" s="58">
        <v>1449769</v>
      </c>
    </row>
    <row r="233" spans="2:5" ht="17.25">
      <c r="B233" s="51" t="s">
        <v>509</v>
      </c>
      <c r="C233" s="58">
        <v>1449769364</v>
      </c>
      <c r="D233" s="57">
        <v>3</v>
      </c>
      <c r="E233" s="58">
        <v>4349308</v>
      </c>
    </row>
    <row r="234" spans="2:5" ht="17.25">
      <c r="B234" s="51" t="s">
        <v>510</v>
      </c>
      <c r="C234" s="58">
        <v>1449769364</v>
      </c>
      <c r="D234" s="57">
        <v>0.9</v>
      </c>
      <c r="E234" s="58">
        <v>1304792</v>
      </c>
    </row>
    <row r="235" spans="2:5" ht="17.25">
      <c r="B235" s="51" t="s">
        <v>868</v>
      </c>
      <c r="C235" s="58">
        <v>7523072</v>
      </c>
      <c r="D235" s="57">
        <v>8</v>
      </c>
      <c r="E235" s="58">
        <v>60185</v>
      </c>
    </row>
    <row r="236" spans="2:5" ht="17.25">
      <c r="B236" s="51" t="s">
        <v>869</v>
      </c>
      <c r="C236" s="58">
        <v>189534964</v>
      </c>
      <c r="D236" s="57">
        <v>3.5</v>
      </c>
      <c r="E236" s="58">
        <v>663372</v>
      </c>
    </row>
    <row r="237" spans="2:5" ht="17.25">
      <c r="B237" s="51" t="s">
        <v>511</v>
      </c>
      <c r="C237" s="58">
        <v>189534964</v>
      </c>
      <c r="D237" s="57">
        <v>0.23699999999999999</v>
      </c>
      <c r="E237" s="58">
        <v>44920</v>
      </c>
    </row>
    <row r="238" spans="2:5" ht="17.25">
      <c r="B238" s="51" t="e">
        <v>#REF!</v>
      </c>
      <c r="C238" s="58" t="e">
        <v>#REF!</v>
      </c>
      <c r="D238" s="57" t="e">
        <v>#REF!</v>
      </c>
      <c r="E238" s="58" t="e">
        <v>#REF!</v>
      </c>
    </row>
    <row r="239" spans="2:5" ht="17.25">
      <c r="B239" s="51" t="s">
        <v>512</v>
      </c>
      <c r="C239" s="58">
        <v>189534964</v>
      </c>
      <c r="D239" s="57">
        <v>3</v>
      </c>
      <c r="E239" s="58">
        <v>568605</v>
      </c>
    </row>
    <row r="240" spans="2:5" ht="17.25">
      <c r="B240" s="51">
        <v>0</v>
      </c>
      <c r="C240" s="58">
        <v>0</v>
      </c>
      <c r="D240" s="57">
        <v>0</v>
      </c>
      <c r="E240" s="58">
        <v>0</v>
      </c>
    </row>
    <row r="241" spans="2:5" ht="17.25">
      <c r="B241" s="51">
        <v>0</v>
      </c>
      <c r="C241" s="58">
        <v>0</v>
      </c>
      <c r="D241" s="57">
        <v>0</v>
      </c>
      <c r="E241" s="58">
        <v>0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8440951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17397232</v>
      </c>
    </row>
    <row r="270" spans="2:6" ht="17.25">
      <c r="B270" s="66" t="s">
        <v>130</v>
      </c>
      <c r="C270" s="66"/>
      <c r="D270" s="320"/>
      <c r="E270" s="58">
        <v>13030304</v>
      </c>
    </row>
    <row r="271" spans="2:6" ht="17.25">
      <c r="B271" s="66" t="s">
        <v>78</v>
      </c>
      <c r="C271" s="66"/>
      <c r="D271" s="320"/>
      <c r="E271" s="58">
        <v>8698616</v>
      </c>
    </row>
    <row r="272" spans="2:6" ht="17.25">
      <c r="B272" s="66" t="s">
        <v>131</v>
      </c>
      <c r="C272" s="66"/>
      <c r="D272" s="320"/>
      <c r="E272" s="58">
        <v>38273911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0</v>
      </c>
    </row>
    <row r="275" spans="2:5" ht="18" thickBot="1">
      <c r="B275" s="70" t="s">
        <v>134</v>
      </c>
      <c r="C275" s="70"/>
      <c r="D275" s="324"/>
      <c r="E275" s="61">
        <v>8440951</v>
      </c>
    </row>
    <row r="276" spans="2:5" ht="18" thickBot="1">
      <c r="B276" s="79" t="s">
        <v>135</v>
      </c>
      <c r="C276" s="80"/>
      <c r="D276" s="321"/>
      <c r="E276" s="65">
        <v>85841014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92D050"/>
  </sheetPr>
  <dimension ref="B1:F276"/>
  <sheetViews>
    <sheetView topLeftCell="A16" workbookViewId="0">
      <selection sqref="A1:E1048576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17.57031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870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366633973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4399608</v>
      </c>
    </row>
    <row r="9" spans="2:5" ht="18" thickBot="1">
      <c r="B9" s="62" t="s">
        <v>89</v>
      </c>
      <c r="C9" s="63"/>
      <c r="D9" s="64">
        <v>12</v>
      </c>
      <c r="E9" s="65">
        <v>4399608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69"/>
      <c r="E12" s="68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1</v>
      </c>
      <c r="E14" s="58">
        <v>366634</v>
      </c>
    </row>
    <row r="15" spans="2:5" ht="17.25">
      <c r="B15" s="66" t="s">
        <v>93</v>
      </c>
      <c r="C15" s="66"/>
      <c r="D15" s="57">
        <v>0</v>
      </c>
      <c r="E15" s="58">
        <v>0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11</v>
      </c>
      <c r="E25" s="58">
        <v>4032974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4399608</v>
      </c>
    </row>
    <row r="28" spans="2:5" ht="18" thickBot="1">
      <c r="B28" s="70"/>
      <c r="C28" s="70"/>
      <c r="D28" s="412"/>
      <c r="E28" s="413"/>
    </row>
    <row r="29" spans="2:5" ht="17.25">
      <c r="B29" s="66" t="s">
        <v>106</v>
      </c>
      <c r="C29" s="66"/>
      <c r="D29" s="58">
        <v>0</v>
      </c>
      <c r="E29" s="58">
        <v>0</v>
      </c>
    </row>
    <row r="30" spans="2:5" ht="18" thickBot="1">
      <c r="B30" s="66"/>
      <c r="C30" s="66"/>
      <c r="D30" s="48"/>
      <c r="E30" s="49"/>
    </row>
    <row r="31" spans="2:5" ht="18" thickBot="1">
      <c r="B31" s="62" t="s">
        <v>107</v>
      </c>
      <c r="C31" s="63"/>
      <c r="D31" s="64">
        <v>12</v>
      </c>
      <c r="E31" s="65">
        <v>4399608</v>
      </c>
    </row>
    <row r="32" spans="2:5" ht="17.25">
      <c r="B32" s="72"/>
      <c r="C32" s="72"/>
      <c r="D32" s="414"/>
      <c r="E32" s="415"/>
    </row>
    <row r="33" spans="2:6" ht="17.25">
      <c r="B33" s="72"/>
      <c r="C33" s="72"/>
      <c r="D33" s="414"/>
      <c r="E33" s="415"/>
    </row>
    <row r="34" spans="2:6" ht="17.25">
      <c r="D34" s="48"/>
      <c r="E34" s="49"/>
    </row>
    <row r="35" spans="2:6" ht="17.25">
      <c r="B35" s="73" t="s">
        <v>108</v>
      </c>
      <c r="C35" s="73"/>
      <c r="D35" s="73"/>
      <c r="E35" s="73"/>
      <c r="F35" s="73"/>
    </row>
    <row r="36" spans="2:6" ht="17.25">
      <c r="B36" s="74" t="s">
        <v>871</v>
      </c>
      <c r="C36" s="74"/>
      <c r="D36" s="75" t="s">
        <v>109</v>
      </c>
      <c r="E36" s="76">
        <v>242036877</v>
      </c>
    </row>
    <row r="37" spans="2:6" ht="17.25">
      <c r="B37" s="66" t="s">
        <v>110</v>
      </c>
      <c r="C37" s="66"/>
      <c r="D37" s="57">
        <v>25</v>
      </c>
      <c r="E37" s="58">
        <v>6050922</v>
      </c>
    </row>
    <row r="38" spans="2:6" ht="17.25">
      <c r="B38" s="66" t="s">
        <v>111</v>
      </c>
      <c r="C38" s="66"/>
      <c r="D38" s="57">
        <v>0.5</v>
      </c>
      <c r="E38" s="58">
        <v>121018</v>
      </c>
    </row>
    <row r="39" spans="2:6" ht="17.25">
      <c r="B39" s="66" t="s">
        <v>111</v>
      </c>
      <c r="C39" s="66"/>
      <c r="D39" s="57">
        <v>2</v>
      </c>
      <c r="E39" s="58">
        <v>484074</v>
      </c>
    </row>
    <row r="40" spans="2:6" ht="17.25">
      <c r="B40" s="66" t="s">
        <v>111</v>
      </c>
      <c r="C40" s="66"/>
      <c r="D40" s="57">
        <v>0.2</v>
      </c>
      <c r="E40" s="58">
        <v>48407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242037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28.7</v>
      </c>
      <c r="E45" s="58">
        <v>6946458</v>
      </c>
    </row>
    <row r="46" spans="2:6" ht="17.25">
      <c r="B46" s="66"/>
      <c r="C46" s="66"/>
      <c r="D46" s="48"/>
      <c r="E46" s="49"/>
    </row>
    <row r="47" spans="2:6" ht="17.25">
      <c r="B47" s="74" t="s">
        <v>872</v>
      </c>
      <c r="C47" s="74"/>
      <c r="D47" s="75" t="s">
        <v>109</v>
      </c>
      <c r="E47" s="76">
        <v>55067370</v>
      </c>
    </row>
    <row r="48" spans="2:6" ht="17.25">
      <c r="B48" s="66" t="s">
        <v>110</v>
      </c>
      <c r="C48" s="66"/>
      <c r="D48" s="57">
        <v>25</v>
      </c>
      <c r="E48" s="58">
        <v>1376684</v>
      </c>
    </row>
    <row r="49" spans="2:5" ht="17.25">
      <c r="B49" s="66" t="s">
        <v>111</v>
      </c>
      <c r="C49" s="66"/>
      <c r="D49" s="57">
        <v>0.5</v>
      </c>
      <c r="E49" s="58">
        <v>27534</v>
      </c>
    </row>
    <row r="50" spans="2:5" ht="17.25">
      <c r="B50" s="66" t="s">
        <v>111</v>
      </c>
      <c r="C50" s="66"/>
      <c r="D50" s="57">
        <v>0.2</v>
      </c>
      <c r="E50" s="58">
        <v>11013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55067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26.7</v>
      </c>
      <c r="E56" s="58">
        <v>1470298</v>
      </c>
    </row>
    <row r="57" spans="2:5" ht="17.25">
      <c r="B57" s="66"/>
      <c r="C57" s="66"/>
      <c r="D57" s="66"/>
      <c r="E57" s="66"/>
    </row>
    <row r="58" spans="2:5" ht="17.25">
      <c r="B58" s="74" t="s">
        <v>873</v>
      </c>
      <c r="C58" s="74"/>
      <c r="D58" s="75" t="s">
        <v>109</v>
      </c>
      <c r="E58" s="76">
        <v>69529726</v>
      </c>
    </row>
    <row r="59" spans="2:5" ht="17.25">
      <c r="B59" s="66" t="s">
        <v>110</v>
      </c>
      <c r="C59" s="66"/>
      <c r="D59" s="57">
        <v>25</v>
      </c>
      <c r="E59" s="58">
        <v>1738243</v>
      </c>
    </row>
    <row r="60" spans="2:5" ht="17.25">
      <c r="B60" s="66" t="s">
        <v>111</v>
      </c>
      <c r="C60" s="66"/>
      <c r="D60" s="57">
        <v>0.5</v>
      </c>
      <c r="E60" s="58">
        <v>34765</v>
      </c>
    </row>
    <row r="61" spans="2:5" ht="17.25">
      <c r="B61" s="66" t="s">
        <v>111</v>
      </c>
      <c r="C61" s="66"/>
      <c r="D61" s="57">
        <v>0.5</v>
      </c>
      <c r="E61" s="58">
        <v>34765</v>
      </c>
    </row>
    <row r="62" spans="2:5" ht="17.25">
      <c r="B62" s="66" t="s">
        <v>111</v>
      </c>
      <c r="C62" s="66"/>
      <c r="D62" s="57">
        <v>0.2</v>
      </c>
      <c r="E62" s="58">
        <v>13906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1</v>
      </c>
      <c r="E65" s="58">
        <v>69530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27.2</v>
      </c>
      <c r="E67" s="58">
        <v>1891209</v>
      </c>
    </row>
    <row r="68" spans="2:5" ht="17.25">
      <c r="B68" s="66"/>
      <c r="C68" s="66"/>
      <c r="D68" s="48"/>
      <c r="E68" s="49"/>
    </row>
    <row r="69" spans="2:5" ht="17.25">
      <c r="B69" s="74" t="s">
        <v>206</v>
      </c>
      <c r="C69" s="74"/>
      <c r="D69" s="75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48"/>
      <c r="E79" s="49"/>
    </row>
    <row r="80" spans="2:5" ht="17.25">
      <c r="B80" s="74" t="s">
        <v>206</v>
      </c>
      <c r="C80" s="74"/>
      <c r="D80" s="75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66"/>
      <c r="E90" s="66"/>
    </row>
    <row r="91" spans="2:5" ht="17.25">
      <c r="B91" s="74" t="s">
        <v>206</v>
      </c>
      <c r="C91" s="74"/>
      <c r="D91" s="75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48"/>
      <c r="E101" s="49"/>
    </row>
    <row r="102" spans="2:5" ht="17.25">
      <c r="B102" s="74" t="s">
        <v>116</v>
      </c>
      <c r="C102" s="74"/>
      <c r="D102" s="75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48"/>
      <c r="E112" s="49"/>
    </row>
    <row r="113" spans="2:5" ht="17.25">
      <c r="B113" s="74" t="s">
        <v>116</v>
      </c>
      <c r="C113" s="74"/>
      <c r="D113" s="75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66"/>
      <c r="E123" s="66"/>
    </row>
    <row r="124" spans="2:5" ht="17.25">
      <c r="B124" s="74" t="s">
        <v>116</v>
      </c>
      <c r="C124" s="74"/>
      <c r="D124" s="75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75" t="s">
        <v>109</v>
      </c>
      <c r="E135" s="76">
        <v>366633973</v>
      </c>
    </row>
    <row r="136" spans="2:5" ht="17.25">
      <c r="B136" s="66" t="s">
        <v>110</v>
      </c>
      <c r="C136" s="66"/>
      <c r="D136" s="57">
        <v>75</v>
      </c>
      <c r="E136" s="58">
        <v>9165849</v>
      </c>
    </row>
    <row r="137" spans="2:5" ht="17.25">
      <c r="B137" s="66" t="s">
        <v>111</v>
      </c>
      <c r="C137" s="66"/>
      <c r="D137" s="57">
        <v>1.5</v>
      </c>
      <c r="E137" s="58">
        <v>183317</v>
      </c>
    </row>
    <row r="138" spans="2:5" ht="17.25">
      <c r="B138" s="66" t="s">
        <v>111</v>
      </c>
      <c r="C138" s="66"/>
      <c r="D138" s="57">
        <v>2.7</v>
      </c>
      <c r="E138" s="58">
        <v>529852</v>
      </c>
    </row>
    <row r="139" spans="2:5" ht="17.25">
      <c r="B139" s="66" t="s">
        <v>111</v>
      </c>
      <c r="C139" s="66"/>
      <c r="D139" s="57">
        <v>0.4</v>
      </c>
      <c r="E139" s="58">
        <v>62313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3</v>
      </c>
      <c r="E142" s="58">
        <v>366634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80"/>
      <c r="E144" s="65">
        <v>10307965</v>
      </c>
    </row>
    <row r="145" spans="2:5" ht="17.25">
      <c r="B145" s="81"/>
      <c r="C145" s="81"/>
      <c r="D145" s="81"/>
      <c r="E145" s="58"/>
    </row>
    <row r="146" spans="2:5" ht="18" thickBot="1">
      <c r="B146" s="66"/>
      <c r="C146" s="66"/>
      <c r="D146" s="48"/>
      <c r="E146" s="49"/>
    </row>
    <row r="147" spans="2:5" ht="18" thickBot="1">
      <c r="B147" s="62" t="s">
        <v>118</v>
      </c>
      <c r="C147" s="63"/>
      <c r="D147" s="64">
        <v>6</v>
      </c>
      <c r="E147" s="65">
        <v>2199804</v>
      </c>
    </row>
    <row r="148" spans="2:5" ht="18" customHeight="1"/>
    <row r="149" spans="2:5" ht="18" customHeight="1"/>
    <row r="150" spans="2:5" ht="17.25">
      <c r="B150" s="68" t="s">
        <v>204</v>
      </c>
      <c r="C150" s="68"/>
      <c r="D150" s="75" t="s">
        <v>109</v>
      </c>
      <c r="E150" s="75">
        <v>0</v>
      </c>
    </row>
    <row r="151" spans="2:5" ht="17.25">
      <c r="B151" s="66" t="s">
        <v>119</v>
      </c>
      <c r="C151" s="66"/>
      <c r="D151" s="58">
        <v>0</v>
      </c>
      <c r="E151" s="58">
        <v>0</v>
      </c>
    </row>
    <row r="152" spans="2:5" ht="17.25">
      <c r="B152" s="66" t="s">
        <v>120</v>
      </c>
      <c r="C152" s="66"/>
      <c r="D152" s="58">
        <v>0</v>
      </c>
      <c r="E152" s="58">
        <v>0</v>
      </c>
    </row>
    <row r="153" spans="2:5" ht="17.25">
      <c r="B153" s="66" t="s">
        <v>121</v>
      </c>
      <c r="C153" s="66"/>
      <c r="D153" s="58">
        <v>0</v>
      </c>
      <c r="E153" s="58">
        <v>0</v>
      </c>
    </row>
    <row r="154" spans="2:5" ht="17.25">
      <c r="B154" s="66" t="s">
        <v>122</v>
      </c>
      <c r="C154" s="66"/>
      <c r="D154" s="58">
        <v>0</v>
      </c>
      <c r="E154" s="58">
        <v>0</v>
      </c>
    </row>
    <row r="155" spans="2:5" ht="17.25">
      <c r="B155" s="66" t="s">
        <v>122</v>
      </c>
      <c r="C155" s="66"/>
      <c r="D155" s="58">
        <v>0</v>
      </c>
      <c r="E155" s="58">
        <v>0</v>
      </c>
    </row>
    <row r="156" spans="2:5" ht="17.25">
      <c r="B156" s="66" t="s">
        <v>122</v>
      </c>
      <c r="C156" s="66"/>
      <c r="D156" s="58">
        <v>0</v>
      </c>
      <c r="E156" s="58">
        <v>0</v>
      </c>
    </row>
    <row r="157" spans="2:5" ht="18" thickBot="1">
      <c r="B157" s="70" t="s">
        <v>115</v>
      </c>
      <c r="C157" s="70"/>
      <c r="D157" s="61">
        <v>0</v>
      </c>
      <c r="E157" s="61">
        <v>0</v>
      </c>
    </row>
    <row r="158" spans="2:5" ht="18" thickBot="1">
      <c r="B158" s="62" t="s">
        <v>80</v>
      </c>
      <c r="C158" s="63"/>
      <c r="D158" s="416">
        <v>0</v>
      </c>
      <c r="E158" s="65">
        <v>0</v>
      </c>
    </row>
    <row r="159" spans="2:5" ht="17.25">
      <c r="B159" s="66"/>
      <c r="C159" s="66"/>
      <c r="D159" s="417"/>
      <c r="E159" s="58"/>
    </row>
    <row r="160" spans="2:5" ht="17.25">
      <c r="B160" s="66"/>
      <c r="C160" s="66"/>
      <c r="D160" s="417"/>
      <c r="E160" s="58"/>
    </row>
    <row r="161" spans="2:5" ht="17.25">
      <c r="D161" s="48"/>
      <c r="E161" s="49"/>
    </row>
    <row r="162" spans="2:5" ht="17.25">
      <c r="B162" s="73" t="s">
        <v>123</v>
      </c>
    </row>
    <row r="163" spans="2:5" ht="17.25">
      <c r="B163" s="82" t="s">
        <v>874</v>
      </c>
      <c r="C163" s="82"/>
      <c r="D163" s="48"/>
      <c r="E163" s="49"/>
    </row>
    <row r="164" spans="2:5" ht="17.25">
      <c r="B164" s="83">
        <v>150</v>
      </c>
      <c r="C164" s="84"/>
      <c r="D164" s="75" t="s">
        <v>109</v>
      </c>
      <c r="E164" s="76">
        <v>80940290</v>
      </c>
    </row>
    <row r="165" spans="2:5" ht="17.25">
      <c r="B165" s="66" t="s">
        <v>124</v>
      </c>
      <c r="C165" s="66"/>
      <c r="D165" s="57">
        <v>8</v>
      </c>
      <c r="E165" s="58">
        <v>647522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647522</v>
      </c>
    </row>
    <row r="168" spans="2:5" ht="17.25">
      <c r="B168" s="66"/>
      <c r="C168" s="66"/>
      <c r="D168" s="48"/>
      <c r="E168" s="49"/>
    </row>
    <row r="169" spans="2:5" ht="17.25">
      <c r="B169" s="82" t="s">
        <v>875</v>
      </c>
      <c r="C169" s="82"/>
      <c r="D169" s="48"/>
      <c r="E169" s="49"/>
    </row>
    <row r="170" spans="2:5" ht="17.25">
      <c r="B170" s="83">
        <v>170</v>
      </c>
      <c r="C170" s="84"/>
      <c r="D170" s="75" t="s">
        <v>109</v>
      </c>
      <c r="E170" s="76">
        <v>3238421</v>
      </c>
    </row>
    <row r="171" spans="2:5" ht="17.25">
      <c r="B171" s="66" t="s">
        <v>124</v>
      </c>
      <c r="C171" s="66"/>
      <c r="D171" s="57">
        <v>8</v>
      </c>
      <c r="E171" s="58">
        <v>25907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25907</v>
      </c>
    </row>
    <row r="174" spans="2:5" ht="17.25">
      <c r="B174" s="66"/>
      <c r="C174" s="66"/>
      <c r="D174" s="48"/>
      <c r="E174" s="49"/>
    </row>
    <row r="175" spans="2:5" ht="17.25">
      <c r="B175" s="82" t="s">
        <v>876</v>
      </c>
      <c r="C175" s="82"/>
      <c r="D175" s="48"/>
      <c r="E175" s="49"/>
    </row>
    <row r="176" spans="2:5" ht="17.25">
      <c r="B176" s="83">
        <v>450</v>
      </c>
      <c r="C176" s="84"/>
      <c r="D176" s="75" t="s">
        <v>109</v>
      </c>
      <c r="E176" s="76">
        <v>10378152</v>
      </c>
    </row>
    <row r="177" spans="2:5" ht="17.25">
      <c r="B177" s="66" t="s">
        <v>124</v>
      </c>
      <c r="C177" s="66"/>
      <c r="D177" s="57">
        <v>8</v>
      </c>
      <c r="E177" s="58">
        <v>83025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8</v>
      </c>
      <c r="E179" s="58">
        <v>83025</v>
      </c>
    </row>
    <row r="180" spans="2:5" ht="17.25">
      <c r="B180" s="66"/>
      <c r="C180" s="66"/>
      <c r="D180" s="48"/>
      <c r="E180" s="49"/>
    </row>
    <row r="181" spans="2:5" ht="17.25">
      <c r="B181" s="82" t="s">
        <v>877</v>
      </c>
      <c r="C181" s="82"/>
      <c r="D181" s="48"/>
      <c r="E181" s="49"/>
    </row>
    <row r="182" spans="2:5" ht="17.25">
      <c r="B182" s="83">
        <v>650</v>
      </c>
      <c r="C182" s="84"/>
      <c r="D182" s="75" t="s">
        <v>109</v>
      </c>
      <c r="E182" s="76">
        <v>12269279</v>
      </c>
    </row>
    <row r="183" spans="2:5" ht="17.25">
      <c r="B183" s="66" t="s">
        <v>124</v>
      </c>
      <c r="C183" s="66"/>
      <c r="D183" s="57">
        <v>8</v>
      </c>
      <c r="E183" s="58">
        <v>98154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8</v>
      </c>
      <c r="E185" s="58">
        <v>98154</v>
      </c>
    </row>
    <row r="186" spans="2:5" ht="17.25">
      <c r="B186" s="66"/>
      <c r="C186" s="66"/>
      <c r="D186" s="48"/>
      <c r="E186" s="49"/>
    </row>
    <row r="187" spans="2:5" ht="17.25">
      <c r="B187" s="82" t="s">
        <v>207</v>
      </c>
      <c r="C187" s="82"/>
      <c r="D187" s="48"/>
      <c r="E187" s="49"/>
    </row>
    <row r="188" spans="2:5" ht="17.25">
      <c r="B188" s="83" t="s">
        <v>206</v>
      </c>
      <c r="C188" s="84"/>
      <c r="D188" s="75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48"/>
      <c r="E192" s="49"/>
    </row>
    <row r="193" spans="2:5" ht="17.25">
      <c r="B193" s="82" t="s">
        <v>207</v>
      </c>
      <c r="C193" s="82"/>
      <c r="D193" s="48"/>
      <c r="E193" s="49"/>
    </row>
    <row r="194" spans="2:5" ht="17.25">
      <c r="B194" s="83" t="s">
        <v>206</v>
      </c>
      <c r="C194" s="84"/>
      <c r="D194" s="75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66"/>
      <c r="E198" s="66"/>
    </row>
    <row r="199" spans="2:5" ht="17.25">
      <c r="B199" s="82" t="s">
        <v>207</v>
      </c>
      <c r="C199" s="82"/>
      <c r="D199" s="48"/>
      <c r="E199" s="49"/>
    </row>
    <row r="200" spans="2:5" ht="17.25">
      <c r="B200" s="83" t="s">
        <v>206</v>
      </c>
      <c r="C200" s="84"/>
      <c r="D200" s="75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66"/>
      <c r="E204" s="66"/>
    </row>
    <row r="205" spans="2:5" ht="17.25">
      <c r="B205" s="82" t="s">
        <v>207</v>
      </c>
      <c r="C205" s="82"/>
      <c r="D205" s="48"/>
      <c r="E205" s="49"/>
    </row>
    <row r="206" spans="2:5" ht="17.25">
      <c r="B206" s="83" t="s">
        <v>206</v>
      </c>
      <c r="C206" s="84"/>
      <c r="D206" s="75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48"/>
      <c r="E210" s="49"/>
    </row>
    <row r="211" spans="2:6" ht="17.25">
      <c r="B211" s="82" t="s">
        <v>207</v>
      </c>
      <c r="C211" s="82"/>
      <c r="D211" s="48"/>
      <c r="E211" s="49"/>
    </row>
    <row r="212" spans="2:6" ht="17.25">
      <c r="B212" s="83" t="s">
        <v>206</v>
      </c>
      <c r="C212" s="84"/>
      <c r="D212" s="75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52"/>
      <c r="E216" s="418"/>
    </row>
    <row r="217" spans="2:6" ht="17.25">
      <c r="B217" s="82" t="s">
        <v>207</v>
      </c>
      <c r="C217" s="82"/>
      <c r="D217" s="48"/>
      <c r="E217" s="49"/>
    </row>
    <row r="218" spans="2:6" ht="17.25">
      <c r="B218" s="83" t="s">
        <v>206</v>
      </c>
      <c r="C218" s="84"/>
      <c r="D218" s="75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106826142</v>
      </c>
    </row>
    <row r="224" spans="2:6" ht="17.25">
      <c r="B224" s="66" t="s">
        <v>124</v>
      </c>
      <c r="C224" s="66"/>
      <c r="D224" s="66"/>
      <c r="E224" s="57">
        <v>854608</v>
      </c>
    </row>
    <row r="225" spans="2:5" ht="18" thickBot="1">
      <c r="B225" s="70" t="s">
        <v>115</v>
      </c>
      <c r="C225" s="70"/>
      <c r="D225" s="70"/>
      <c r="E225" s="60">
        <v>0</v>
      </c>
    </row>
    <row r="226" spans="2:5" ht="18" thickBot="1">
      <c r="B226" s="79" t="s">
        <v>203</v>
      </c>
      <c r="C226" s="80"/>
      <c r="D226" s="80"/>
      <c r="E226" s="85">
        <v>854608</v>
      </c>
    </row>
    <row r="227" spans="2:5" ht="17.25">
      <c r="B227" s="81"/>
      <c r="C227" s="81"/>
      <c r="D227" s="81"/>
      <c r="E227" s="51"/>
    </row>
    <row r="228" spans="2:5" ht="17.25">
      <c r="B228" s="81"/>
      <c r="C228" s="81"/>
      <c r="D228" s="81"/>
      <c r="E228" s="51"/>
    </row>
    <row r="229" spans="2:5" ht="17.25">
      <c r="B229" s="81"/>
      <c r="C229" s="81"/>
      <c r="D229" s="81"/>
      <c r="E229" s="51"/>
    </row>
    <row r="230" spans="2:5" ht="17.25">
      <c r="B230" s="73" t="s">
        <v>125</v>
      </c>
      <c r="C230" s="73"/>
      <c r="D230" s="52"/>
      <c r="E230" s="418"/>
    </row>
    <row r="231" spans="2:5" ht="17.25">
      <c r="B231" s="54" t="s">
        <v>126</v>
      </c>
      <c r="C231" s="69" t="s">
        <v>127</v>
      </c>
      <c r="D231" s="69" t="s">
        <v>81</v>
      </c>
      <c r="E231" s="419" t="s">
        <v>82</v>
      </c>
    </row>
    <row r="232" spans="2:5" ht="17.25">
      <c r="B232" s="51" t="s">
        <v>638</v>
      </c>
      <c r="C232" s="58">
        <v>53668111</v>
      </c>
      <c r="D232" s="58">
        <v>1</v>
      </c>
      <c r="E232" s="58">
        <v>53668</v>
      </c>
    </row>
    <row r="233" spans="2:5" ht="17.25">
      <c r="B233" s="51" t="s">
        <v>878</v>
      </c>
      <c r="C233" s="58">
        <v>1881910</v>
      </c>
      <c r="D233" s="58">
        <v>8</v>
      </c>
      <c r="E233" s="58">
        <v>15055</v>
      </c>
    </row>
    <row r="234" spans="2:5" ht="17.25">
      <c r="B234" s="51" t="s">
        <v>879</v>
      </c>
      <c r="C234" s="58">
        <v>55067370</v>
      </c>
      <c r="D234" s="58">
        <v>2</v>
      </c>
      <c r="E234" s="58">
        <v>110135</v>
      </c>
    </row>
    <row r="235" spans="2:5" ht="17.25">
      <c r="B235" s="51" t="s">
        <v>639</v>
      </c>
      <c r="C235" s="58">
        <v>366633973</v>
      </c>
      <c r="D235" s="58">
        <v>0.34100000000000003</v>
      </c>
      <c r="E235" s="58">
        <v>125022</v>
      </c>
    </row>
    <row r="236" spans="2:5" ht="17.25">
      <c r="B236" s="51" t="s">
        <v>640</v>
      </c>
      <c r="C236" s="58">
        <v>259807831</v>
      </c>
      <c r="D236" s="58">
        <v>2.5</v>
      </c>
      <c r="E236" s="58">
        <v>649520</v>
      </c>
    </row>
    <row r="237" spans="2:5" ht="17.25">
      <c r="B237" s="51" t="s">
        <v>880</v>
      </c>
      <c r="C237" s="58">
        <v>366633973</v>
      </c>
      <c r="D237" s="58">
        <v>0.90200000000000002</v>
      </c>
      <c r="E237" s="58">
        <v>330704</v>
      </c>
    </row>
    <row r="238" spans="2:5" ht="17.25">
      <c r="B238" s="51">
        <v>0</v>
      </c>
      <c r="C238" s="58">
        <v>0</v>
      </c>
      <c r="D238" s="58">
        <v>0</v>
      </c>
      <c r="E238" s="58">
        <v>0</v>
      </c>
    </row>
    <row r="239" spans="2:5" ht="17.25">
      <c r="B239" s="51">
        <v>0</v>
      </c>
      <c r="C239" s="58">
        <v>0</v>
      </c>
      <c r="D239" s="58">
        <v>0</v>
      </c>
      <c r="E239" s="58">
        <v>0</v>
      </c>
    </row>
    <row r="240" spans="2:5" ht="17.25">
      <c r="B240" s="51">
        <v>0</v>
      </c>
      <c r="C240" s="58">
        <v>0</v>
      </c>
      <c r="D240" s="58">
        <v>0</v>
      </c>
      <c r="E240" s="58">
        <v>0</v>
      </c>
    </row>
    <row r="241" spans="2:5" ht="17.25">
      <c r="B241" s="51">
        <v>0</v>
      </c>
      <c r="C241" s="58">
        <v>0</v>
      </c>
      <c r="D241" s="58">
        <v>0</v>
      </c>
      <c r="E241" s="58">
        <v>0</v>
      </c>
    </row>
    <row r="242" spans="2:5" ht="17.25">
      <c r="B242" s="51">
        <v>0</v>
      </c>
      <c r="C242" s="58">
        <v>0</v>
      </c>
      <c r="D242" s="58">
        <v>0</v>
      </c>
      <c r="E242" s="58">
        <v>0</v>
      </c>
    </row>
    <row r="243" spans="2:5" ht="17.25">
      <c r="B243" s="51">
        <v>0</v>
      </c>
      <c r="C243" s="58">
        <v>0</v>
      </c>
      <c r="D243" s="58">
        <v>0</v>
      </c>
      <c r="E243" s="58">
        <v>0</v>
      </c>
    </row>
    <row r="244" spans="2:5" ht="17.25">
      <c r="B244" s="51">
        <v>0</v>
      </c>
      <c r="C244" s="58">
        <v>0</v>
      </c>
      <c r="D244" s="58">
        <v>0</v>
      </c>
      <c r="E244" s="58">
        <v>0</v>
      </c>
    </row>
    <row r="245" spans="2:5" ht="17.25">
      <c r="B245" s="51">
        <v>0</v>
      </c>
      <c r="C245" s="58">
        <v>0</v>
      </c>
      <c r="D245" s="58">
        <v>0</v>
      </c>
      <c r="E245" s="58">
        <v>0</v>
      </c>
    </row>
    <row r="246" spans="2:5" ht="17.25">
      <c r="B246" s="51">
        <v>0</v>
      </c>
      <c r="C246" s="58">
        <v>0</v>
      </c>
      <c r="D246" s="58">
        <v>0</v>
      </c>
      <c r="E246" s="58">
        <v>0</v>
      </c>
    </row>
    <row r="247" spans="2:5" ht="17.25">
      <c r="B247" s="51">
        <v>0</v>
      </c>
      <c r="C247" s="58">
        <v>0</v>
      </c>
      <c r="D247" s="58">
        <v>0</v>
      </c>
      <c r="E247" s="58">
        <v>0</v>
      </c>
    </row>
    <row r="248" spans="2:5" ht="17.25">
      <c r="B248" s="51">
        <v>0</v>
      </c>
      <c r="C248" s="58">
        <v>0</v>
      </c>
      <c r="D248" s="58">
        <v>0</v>
      </c>
      <c r="E248" s="58">
        <v>0</v>
      </c>
    </row>
    <row r="249" spans="2:5" ht="17.25">
      <c r="B249" s="51">
        <v>0</v>
      </c>
      <c r="C249" s="58">
        <v>0</v>
      </c>
      <c r="D249" s="58">
        <v>0</v>
      </c>
      <c r="E249" s="58">
        <v>0</v>
      </c>
    </row>
    <row r="250" spans="2:5" ht="17.25">
      <c r="B250" s="51">
        <v>0</v>
      </c>
      <c r="C250" s="58">
        <v>0</v>
      </c>
      <c r="D250" s="58">
        <v>0</v>
      </c>
      <c r="E250" s="58">
        <v>0</v>
      </c>
    </row>
    <row r="251" spans="2:5" ht="17.25">
      <c r="B251" s="51">
        <v>0</v>
      </c>
      <c r="C251" s="58">
        <v>0</v>
      </c>
      <c r="D251" s="58">
        <v>0</v>
      </c>
      <c r="E251" s="58">
        <v>0</v>
      </c>
    </row>
    <row r="252" spans="2:5" ht="17.25">
      <c r="B252" s="51">
        <v>0</v>
      </c>
      <c r="C252" s="58">
        <v>0</v>
      </c>
      <c r="D252" s="58">
        <v>0</v>
      </c>
      <c r="E252" s="58">
        <v>0</v>
      </c>
    </row>
    <row r="253" spans="2:5" ht="17.25">
      <c r="B253" s="51">
        <v>0</v>
      </c>
      <c r="C253" s="58">
        <v>0</v>
      </c>
      <c r="D253" s="58">
        <v>0</v>
      </c>
      <c r="E253" s="58">
        <v>0</v>
      </c>
    </row>
    <row r="254" spans="2:5" ht="17.25">
      <c r="B254" s="51">
        <v>0</v>
      </c>
      <c r="C254" s="58">
        <v>0</v>
      </c>
      <c r="D254" s="58">
        <v>0</v>
      </c>
      <c r="E254" s="58">
        <v>0</v>
      </c>
    </row>
    <row r="255" spans="2:5" ht="17.25">
      <c r="B255" s="51">
        <v>0</v>
      </c>
      <c r="C255" s="58">
        <v>0</v>
      </c>
      <c r="D255" s="58">
        <v>0</v>
      </c>
      <c r="E255" s="58">
        <v>0</v>
      </c>
    </row>
    <row r="256" spans="2:5" ht="17.25">
      <c r="B256" s="51">
        <v>0</v>
      </c>
      <c r="C256" s="58">
        <v>0</v>
      </c>
      <c r="D256" s="58">
        <v>0</v>
      </c>
      <c r="E256" s="58">
        <v>0</v>
      </c>
    </row>
    <row r="257" spans="2:6" ht="17.25">
      <c r="B257" s="51">
        <v>0</v>
      </c>
      <c r="C257" s="58">
        <v>0</v>
      </c>
      <c r="D257" s="58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8">
        <v>0</v>
      </c>
      <c r="E258" s="58">
        <v>0</v>
      </c>
    </row>
    <row r="259" spans="2:6" ht="17.25">
      <c r="B259" s="51">
        <v>0</v>
      </c>
      <c r="C259" s="58">
        <v>0</v>
      </c>
      <c r="D259" s="58">
        <v>0</v>
      </c>
      <c r="E259" s="58">
        <v>0</v>
      </c>
    </row>
    <row r="260" spans="2:6" ht="17.25">
      <c r="B260" s="51">
        <v>0</v>
      </c>
      <c r="C260" s="58">
        <v>0</v>
      </c>
      <c r="D260" s="58">
        <v>0</v>
      </c>
      <c r="E260" s="58">
        <v>0</v>
      </c>
    </row>
    <row r="261" spans="2:6" ht="17.25">
      <c r="B261" s="51">
        <v>0</v>
      </c>
      <c r="C261" s="58">
        <v>0</v>
      </c>
      <c r="D261" s="58">
        <v>0</v>
      </c>
      <c r="E261" s="58">
        <v>0</v>
      </c>
    </row>
    <row r="262" spans="2:6" ht="17.25">
      <c r="B262" s="51">
        <v>0</v>
      </c>
      <c r="C262" s="58">
        <v>0</v>
      </c>
      <c r="D262" s="58">
        <v>0</v>
      </c>
      <c r="E262" s="58">
        <v>0</v>
      </c>
    </row>
    <row r="263" spans="2:6" ht="18" thickBot="1">
      <c r="B263" s="71">
        <v>0</v>
      </c>
      <c r="C263" s="61">
        <v>0</v>
      </c>
      <c r="D263" s="61">
        <v>0</v>
      </c>
      <c r="E263" s="61">
        <v>0</v>
      </c>
    </row>
    <row r="264" spans="2:6" ht="18" thickBot="1">
      <c r="B264" s="79" t="s">
        <v>79</v>
      </c>
      <c r="C264" s="80"/>
      <c r="D264" s="80"/>
      <c r="E264" s="65">
        <v>1284104</v>
      </c>
    </row>
    <row r="265" spans="2:6" ht="17.25">
      <c r="B265" s="81"/>
      <c r="C265" s="81"/>
      <c r="D265" s="81"/>
      <c r="E265" s="58"/>
    </row>
    <row r="266" spans="2:6" ht="17.25">
      <c r="B266" s="81"/>
      <c r="C266" s="81"/>
      <c r="D266" s="81"/>
      <c r="E266" s="58"/>
    </row>
    <row r="267" spans="2:6" ht="17.25">
      <c r="B267" s="81"/>
      <c r="C267" s="81"/>
      <c r="D267" s="81"/>
      <c r="E267" s="81"/>
    </row>
    <row r="268" spans="2:6" ht="17.25">
      <c r="B268" s="53" t="s">
        <v>128</v>
      </c>
      <c r="C268" s="53"/>
      <c r="D268" s="53"/>
      <c r="E268" s="54"/>
    </row>
    <row r="269" spans="2:6" ht="17.25">
      <c r="B269" s="66" t="s">
        <v>129</v>
      </c>
      <c r="C269" s="66"/>
      <c r="D269" s="66"/>
      <c r="E269" s="58">
        <v>4399608</v>
      </c>
    </row>
    <row r="270" spans="2:6" ht="17.25">
      <c r="B270" s="66" t="s">
        <v>130</v>
      </c>
      <c r="C270" s="66"/>
      <c r="D270" s="66"/>
      <c r="E270" s="58">
        <v>4399608</v>
      </c>
    </row>
    <row r="271" spans="2:6" ht="17.25">
      <c r="B271" s="66" t="s">
        <v>78</v>
      </c>
      <c r="C271" s="66"/>
      <c r="D271" s="66"/>
      <c r="E271" s="58">
        <v>2199804</v>
      </c>
    </row>
    <row r="272" spans="2:6" ht="17.25">
      <c r="B272" s="66" t="s">
        <v>131</v>
      </c>
      <c r="C272" s="66"/>
      <c r="D272" s="66"/>
      <c r="E272" s="58">
        <v>10307965</v>
      </c>
    </row>
    <row r="273" spans="2:5" ht="17.25">
      <c r="B273" s="66" t="s">
        <v>132</v>
      </c>
      <c r="C273" s="66"/>
      <c r="D273" s="66"/>
      <c r="E273" s="58">
        <v>0</v>
      </c>
    </row>
    <row r="274" spans="2:5" ht="17.25">
      <c r="B274" s="66" t="s">
        <v>133</v>
      </c>
      <c r="C274" s="66"/>
      <c r="D274" s="66"/>
      <c r="E274" s="58">
        <v>854608</v>
      </c>
    </row>
    <row r="275" spans="2:5" ht="18" thickBot="1">
      <c r="B275" s="70" t="s">
        <v>134</v>
      </c>
      <c r="C275" s="70"/>
      <c r="D275" s="70"/>
      <c r="E275" s="61">
        <v>1284104</v>
      </c>
    </row>
    <row r="276" spans="2:5" ht="18" thickBot="1">
      <c r="B276" s="79" t="s">
        <v>135</v>
      </c>
      <c r="C276" s="80"/>
      <c r="D276" s="80"/>
      <c r="E276" s="65">
        <v>23445697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92D050"/>
  </sheetPr>
  <dimension ref="B1:F276"/>
  <sheetViews>
    <sheetView workbookViewId="0">
      <selection activeCell="B1" sqref="B1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140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908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124314529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1491774</v>
      </c>
    </row>
    <row r="9" spans="2:5" ht="18" thickBot="1">
      <c r="B9" s="62" t="s">
        <v>89</v>
      </c>
      <c r="C9" s="63"/>
      <c r="D9" s="64">
        <v>12</v>
      </c>
      <c r="E9" s="65">
        <v>1491774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0.80400000000000005</v>
      </c>
      <c r="E13" s="58">
        <v>99949</v>
      </c>
    </row>
    <row r="14" spans="2:5" ht="17.25">
      <c r="B14" s="66" t="s">
        <v>92</v>
      </c>
      <c r="C14" s="66"/>
      <c r="D14" s="57">
        <v>1.4630000000000001</v>
      </c>
      <c r="E14" s="58">
        <v>181872</v>
      </c>
    </row>
    <row r="15" spans="2:5" ht="17.25">
      <c r="B15" s="66" t="s">
        <v>93</v>
      </c>
      <c r="C15" s="66"/>
      <c r="D15" s="57">
        <v>0.33500000000000002</v>
      </c>
      <c r="E15" s="58">
        <v>41645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9.3979999999999997</v>
      </c>
      <c r="E25" s="58">
        <v>1168308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1491774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1491774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737</v>
      </c>
      <c r="C36" s="74"/>
      <c r="D36" s="319" t="s">
        <v>109</v>
      </c>
      <c r="E36" s="76">
        <v>98930146</v>
      </c>
    </row>
    <row r="37" spans="2:6" ht="17.25">
      <c r="B37" s="66" t="s">
        <v>110</v>
      </c>
      <c r="C37" s="66"/>
      <c r="D37" s="57">
        <v>25</v>
      </c>
      <c r="E37" s="58">
        <v>2473254</v>
      </c>
    </row>
    <row r="38" spans="2:6" ht="17.25">
      <c r="B38" s="66" t="s">
        <v>111</v>
      </c>
      <c r="C38" s="66"/>
      <c r="D38" s="57">
        <v>0</v>
      </c>
      <c r="E38" s="58">
        <v>0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98930</v>
      </c>
    </row>
    <row r="44" spans="2:6" ht="18" thickBot="1">
      <c r="B44" s="70" t="s">
        <v>115</v>
      </c>
      <c r="C44" s="70"/>
      <c r="D44" s="60">
        <v>6.15</v>
      </c>
      <c r="E44" s="61">
        <v>608420</v>
      </c>
    </row>
    <row r="45" spans="2:6" ht="17.25">
      <c r="B45" s="66" t="s">
        <v>80</v>
      </c>
      <c r="C45" s="66"/>
      <c r="D45" s="57">
        <v>32.15</v>
      </c>
      <c r="E45" s="58">
        <v>3180604</v>
      </c>
    </row>
    <row r="46" spans="2:6" ht="17.25">
      <c r="B46" s="66"/>
      <c r="C46" s="66"/>
      <c r="D46" s="316"/>
      <c r="E46" s="328"/>
    </row>
    <row r="47" spans="2:6" ht="17.25">
      <c r="B47" s="74" t="s">
        <v>738</v>
      </c>
      <c r="C47" s="74"/>
      <c r="D47" s="319" t="s">
        <v>109</v>
      </c>
      <c r="E47" s="76">
        <v>25384383</v>
      </c>
    </row>
    <row r="48" spans="2:6" ht="17.25">
      <c r="B48" s="66" t="s">
        <v>110</v>
      </c>
      <c r="C48" s="66"/>
      <c r="D48" s="57">
        <v>25</v>
      </c>
      <c r="E48" s="58">
        <v>634610</v>
      </c>
    </row>
    <row r="49" spans="2:5" ht="17.25">
      <c r="B49" s="66" t="s">
        <v>111</v>
      </c>
      <c r="C49" s="66"/>
      <c r="D49" s="57">
        <v>0</v>
      </c>
      <c r="E49" s="58">
        <v>0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25384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26</v>
      </c>
      <c r="E56" s="58">
        <v>659994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124314529</v>
      </c>
    </row>
    <row r="136" spans="2:5" ht="17.25">
      <c r="B136" s="66" t="s">
        <v>110</v>
      </c>
      <c r="C136" s="66"/>
      <c r="D136" s="57">
        <v>50</v>
      </c>
      <c r="E136" s="58">
        <v>3107864</v>
      </c>
    </row>
    <row r="137" spans="2:5" ht="17.25">
      <c r="B137" s="66" t="s">
        <v>111</v>
      </c>
      <c r="C137" s="66"/>
      <c r="D137" s="57">
        <v>0</v>
      </c>
      <c r="E137" s="58">
        <v>0</v>
      </c>
    </row>
    <row r="138" spans="2:5" ht="17.25">
      <c r="B138" s="66" t="s">
        <v>111</v>
      </c>
      <c r="C138" s="66"/>
      <c r="D138" s="57">
        <v>0</v>
      </c>
      <c r="E138" s="58">
        <v>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2</v>
      </c>
      <c r="E142" s="58">
        <v>124314</v>
      </c>
    </row>
    <row r="143" spans="2:5" ht="18" thickBot="1">
      <c r="B143" s="70" t="s">
        <v>115</v>
      </c>
      <c r="C143" s="70"/>
      <c r="D143" s="57">
        <v>6.15</v>
      </c>
      <c r="E143" s="58">
        <v>608420</v>
      </c>
    </row>
    <row r="144" spans="2:5" ht="18" thickBot="1">
      <c r="B144" s="79" t="s">
        <v>117</v>
      </c>
      <c r="C144" s="80"/>
      <c r="D144" s="321"/>
      <c r="E144" s="65">
        <v>3840598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745887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739</v>
      </c>
      <c r="C163" s="82"/>
      <c r="D163" s="316"/>
      <c r="E163" s="328"/>
    </row>
    <row r="164" spans="2:5" ht="17.25">
      <c r="B164" s="83">
        <v>150</v>
      </c>
      <c r="C164" s="84"/>
      <c r="D164" s="319" t="s">
        <v>109</v>
      </c>
      <c r="E164" s="76">
        <v>40639806</v>
      </c>
    </row>
    <row r="165" spans="2:5" ht="17.25">
      <c r="B165" s="66" t="s">
        <v>124</v>
      </c>
      <c r="C165" s="66"/>
      <c r="D165" s="57">
        <v>5</v>
      </c>
      <c r="E165" s="58">
        <v>203199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5</v>
      </c>
      <c r="E167" s="58">
        <v>203199</v>
      </c>
    </row>
    <row r="168" spans="2:5" ht="17.25">
      <c r="B168" s="66"/>
      <c r="C168" s="66"/>
      <c r="D168" s="316"/>
      <c r="E168" s="328"/>
    </row>
    <row r="169" spans="2:5" ht="17.25">
      <c r="B169" s="82" t="s">
        <v>740</v>
      </c>
      <c r="C169" s="82"/>
      <c r="D169" s="316"/>
      <c r="E169" s="328"/>
    </row>
    <row r="170" spans="2:5" ht="17.25">
      <c r="B170" s="83">
        <v>250</v>
      </c>
      <c r="C170" s="84"/>
      <c r="D170" s="319" t="s">
        <v>109</v>
      </c>
      <c r="E170" s="76">
        <v>2575697</v>
      </c>
    </row>
    <row r="171" spans="2:5" ht="17.25">
      <c r="B171" s="66" t="s">
        <v>124</v>
      </c>
      <c r="C171" s="66"/>
      <c r="D171" s="57">
        <v>8</v>
      </c>
      <c r="E171" s="58">
        <v>20606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20606</v>
      </c>
    </row>
    <row r="174" spans="2:5" ht="17.25">
      <c r="B174" s="66"/>
      <c r="C174" s="66"/>
      <c r="D174" s="316"/>
      <c r="E174" s="328"/>
    </row>
    <row r="175" spans="2:5" ht="17.25">
      <c r="B175" s="82" t="s">
        <v>207</v>
      </c>
      <c r="C175" s="82"/>
      <c r="D175" s="316"/>
      <c r="E175" s="328"/>
    </row>
    <row r="176" spans="2:5" ht="17.25">
      <c r="B176" s="83" t="s">
        <v>206</v>
      </c>
      <c r="C176" s="84"/>
      <c r="D176" s="319" t="s">
        <v>109</v>
      </c>
      <c r="E176" s="76">
        <v>0</v>
      </c>
    </row>
    <row r="177" spans="2:5" ht="17.25">
      <c r="B177" s="66" t="s">
        <v>124</v>
      </c>
      <c r="C177" s="66"/>
      <c r="D177" s="57">
        <v>0</v>
      </c>
      <c r="E177" s="58">
        <v>0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0</v>
      </c>
      <c r="E179" s="58">
        <v>0</v>
      </c>
    </row>
    <row r="180" spans="2:5" ht="17.25">
      <c r="B180" s="66"/>
      <c r="C180" s="66"/>
      <c r="D180" s="316"/>
      <c r="E180" s="328"/>
    </row>
    <row r="181" spans="2:5" ht="17.25">
      <c r="B181" s="82" t="s">
        <v>207</v>
      </c>
      <c r="C181" s="82"/>
      <c r="D181" s="316"/>
      <c r="E181" s="328"/>
    </row>
    <row r="182" spans="2:5" ht="17.25">
      <c r="B182" s="83" t="s">
        <v>206</v>
      </c>
      <c r="C182" s="84"/>
      <c r="D182" s="319" t="s">
        <v>109</v>
      </c>
      <c r="E182" s="76">
        <v>0</v>
      </c>
    </row>
    <row r="183" spans="2:5" ht="17.25">
      <c r="B183" s="66" t="s">
        <v>124</v>
      </c>
      <c r="C183" s="66"/>
      <c r="D183" s="57">
        <v>0</v>
      </c>
      <c r="E183" s="58">
        <v>0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0</v>
      </c>
      <c r="E185" s="58">
        <v>0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43215503</v>
      </c>
    </row>
    <row r="224" spans="2:6" ht="17.25">
      <c r="B224" s="66" t="s">
        <v>124</v>
      </c>
      <c r="C224" s="66"/>
      <c r="D224" s="320"/>
      <c r="E224" s="58">
        <v>223805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223805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741</v>
      </c>
      <c r="C232" s="58">
        <v>124314529</v>
      </c>
      <c r="D232" s="57">
        <v>1</v>
      </c>
      <c r="E232" s="58">
        <v>124315</v>
      </c>
    </row>
    <row r="233" spans="2:5" ht="17.25">
      <c r="B233" s="51" t="s">
        <v>742</v>
      </c>
      <c r="C233" s="58">
        <v>98930146</v>
      </c>
      <c r="D233" s="57">
        <v>3</v>
      </c>
      <c r="E233" s="58">
        <v>296790</v>
      </c>
    </row>
    <row r="234" spans="2:5" ht="17.25">
      <c r="B234" s="51" t="s">
        <v>743</v>
      </c>
      <c r="C234" s="58">
        <v>25384383</v>
      </c>
      <c r="D234" s="57">
        <v>2.8490000000000002</v>
      </c>
      <c r="E234" s="58">
        <v>72320</v>
      </c>
    </row>
    <row r="235" spans="2:5" ht="17.25">
      <c r="B235" s="51" t="s">
        <v>744</v>
      </c>
      <c r="C235" s="58">
        <v>21015647</v>
      </c>
      <c r="D235" s="57">
        <v>3</v>
      </c>
      <c r="E235" s="58">
        <v>63047</v>
      </c>
    </row>
    <row r="236" spans="2:5" ht="17.25">
      <c r="B236" s="51" t="s">
        <v>745</v>
      </c>
      <c r="C236" s="58">
        <v>98930146</v>
      </c>
      <c r="D236" s="57">
        <v>3</v>
      </c>
      <c r="E236" s="58">
        <v>296790</v>
      </c>
    </row>
    <row r="237" spans="2:5" ht="17.25">
      <c r="B237" s="51" t="s">
        <v>746</v>
      </c>
      <c r="C237" s="58">
        <v>22811926</v>
      </c>
      <c r="D237" s="57">
        <v>3</v>
      </c>
      <c r="E237" s="58">
        <v>68436</v>
      </c>
    </row>
    <row r="238" spans="2:5" ht="17.25">
      <c r="B238" s="51" t="s">
        <v>508</v>
      </c>
      <c r="C238" s="58">
        <v>124314529</v>
      </c>
      <c r="D238" s="57">
        <v>1</v>
      </c>
      <c r="E238" s="58">
        <v>124315</v>
      </c>
    </row>
    <row r="239" spans="2:5" ht="17.25">
      <c r="B239" s="51" t="s">
        <v>747</v>
      </c>
      <c r="C239" s="58">
        <v>124314529</v>
      </c>
      <c r="D239" s="57">
        <v>1</v>
      </c>
      <c r="E239" s="58">
        <v>124315</v>
      </c>
    </row>
    <row r="240" spans="2:5" ht="17.25">
      <c r="B240" s="51">
        <v>0</v>
      </c>
      <c r="C240" s="58">
        <v>0</v>
      </c>
      <c r="D240" s="57">
        <v>0</v>
      </c>
      <c r="E240" s="58">
        <v>0</v>
      </c>
    </row>
    <row r="241" spans="2:5" ht="17.25">
      <c r="B241" s="51">
        <v>0</v>
      </c>
      <c r="C241" s="58">
        <v>0</v>
      </c>
      <c r="D241" s="57">
        <v>0</v>
      </c>
      <c r="E241" s="58">
        <v>0</v>
      </c>
    </row>
    <row r="242" spans="2:5" ht="17.25">
      <c r="B242" s="51">
        <v>0</v>
      </c>
      <c r="C242" s="58">
        <v>0</v>
      </c>
      <c r="D242" s="57">
        <v>0</v>
      </c>
      <c r="E242" s="58">
        <v>0</v>
      </c>
    </row>
    <row r="243" spans="2:5" ht="17.25">
      <c r="B243" s="51">
        <v>0</v>
      </c>
      <c r="C243" s="58">
        <v>0</v>
      </c>
      <c r="D243" s="57">
        <v>0</v>
      </c>
      <c r="E243" s="58">
        <v>0</v>
      </c>
    </row>
    <row r="244" spans="2:5" ht="17.25">
      <c r="B244" s="51">
        <v>0</v>
      </c>
      <c r="C244" s="58">
        <v>0</v>
      </c>
      <c r="D244" s="57">
        <v>0</v>
      </c>
      <c r="E244" s="58">
        <v>0</v>
      </c>
    </row>
    <row r="245" spans="2:5" ht="17.25">
      <c r="B245" s="51">
        <v>0</v>
      </c>
      <c r="C245" s="58">
        <v>0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1170328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1491774</v>
      </c>
    </row>
    <row r="270" spans="2:6" ht="17.25">
      <c r="B270" s="66" t="s">
        <v>130</v>
      </c>
      <c r="C270" s="66"/>
      <c r="D270" s="320"/>
      <c r="E270" s="58">
        <v>1491774</v>
      </c>
    </row>
    <row r="271" spans="2:6" ht="17.25">
      <c r="B271" s="66" t="s">
        <v>78</v>
      </c>
      <c r="C271" s="66"/>
      <c r="D271" s="320"/>
      <c r="E271" s="58">
        <v>745887</v>
      </c>
    </row>
    <row r="272" spans="2:6" ht="17.25">
      <c r="B272" s="66" t="s">
        <v>131</v>
      </c>
      <c r="C272" s="66"/>
      <c r="D272" s="320"/>
      <c r="E272" s="58">
        <v>3840598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223805</v>
      </c>
    </row>
    <row r="275" spans="2:5" ht="18" thickBot="1">
      <c r="B275" s="70" t="s">
        <v>134</v>
      </c>
      <c r="C275" s="70"/>
      <c r="D275" s="324"/>
      <c r="E275" s="61">
        <v>1170328</v>
      </c>
    </row>
    <row r="276" spans="2:5" ht="18" thickBot="1">
      <c r="B276" s="79" t="s">
        <v>135</v>
      </c>
      <c r="C276" s="80"/>
      <c r="D276" s="321"/>
      <c r="E276" s="65">
        <v>8964166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92D050"/>
  </sheetPr>
  <dimension ref="B1:F276"/>
  <sheetViews>
    <sheetView workbookViewId="0">
      <selection activeCell="B13" sqref="B13"/>
    </sheetView>
  </sheetViews>
  <sheetFormatPr defaultRowHeight="12.75"/>
  <cols>
    <col min="1" max="1" width="1.42578125" style="46" customWidth="1"/>
    <col min="2" max="2" width="83.5703125" style="46" bestFit="1" customWidth="1"/>
    <col min="3" max="3" width="20.28515625" style="46" bestFit="1" customWidth="1"/>
    <col min="4" max="4" width="14" style="46" bestFit="1" customWidth="1"/>
    <col min="5" max="5" width="20.28515625" style="46" bestFit="1" customWidth="1"/>
    <col min="6" max="6" width="14.85546875" style="46" bestFit="1" customWidth="1"/>
    <col min="7" max="16384" width="9.140625" style="46"/>
  </cols>
  <sheetData>
    <row r="1" spans="2:5" ht="17.25">
      <c r="B1" s="47" t="s">
        <v>909</v>
      </c>
      <c r="C1" s="47"/>
      <c r="D1" s="48" t="s">
        <v>81</v>
      </c>
      <c r="E1" s="49" t="s">
        <v>82</v>
      </c>
    </row>
    <row r="2" spans="2:5" ht="17.25" customHeight="1">
      <c r="B2" s="50" t="s">
        <v>83</v>
      </c>
      <c r="C2" s="51">
        <v>136253199</v>
      </c>
      <c r="D2" s="52"/>
    </row>
    <row r="3" spans="2:5" ht="17.25" customHeight="1">
      <c r="B3" s="50"/>
      <c r="C3" s="50"/>
      <c r="D3" s="52"/>
      <c r="E3" s="52"/>
    </row>
    <row r="4" spans="2:5" ht="17.25">
      <c r="B4" s="53" t="s">
        <v>84</v>
      </c>
      <c r="C4" s="54"/>
      <c r="D4" s="55"/>
      <c r="E4" s="55"/>
    </row>
    <row r="5" spans="2:5" ht="17.25">
      <c r="B5" s="56" t="s">
        <v>85</v>
      </c>
      <c r="C5" s="56"/>
      <c r="D5" s="57">
        <v>0</v>
      </c>
      <c r="E5" s="58">
        <v>0</v>
      </c>
    </row>
    <row r="6" spans="2:5" ht="17.25">
      <c r="B6" s="56" t="s">
        <v>86</v>
      </c>
      <c r="C6" s="56"/>
      <c r="D6" s="57">
        <v>0</v>
      </c>
      <c r="E6" s="58">
        <v>0</v>
      </c>
    </row>
    <row r="7" spans="2:5" ht="17.25">
      <c r="B7" s="56" t="s">
        <v>87</v>
      </c>
      <c r="C7" s="56"/>
      <c r="D7" s="57">
        <v>0</v>
      </c>
      <c r="E7" s="58">
        <v>0</v>
      </c>
    </row>
    <row r="8" spans="2:5" ht="18" thickBot="1">
      <c r="B8" s="59" t="s">
        <v>88</v>
      </c>
      <c r="C8" s="59"/>
      <c r="D8" s="60">
        <v>12</v>
      </c>
      <c r="E8" s="61">
        <v>1635038</v>
      </c>
    </row>
    <row r="9" spans="2:5" ht="18" thickBot="1">
      <c r="B9" s="62" t="s">
        <v>89</v>
      </c>
      <c r="C9" s="63"/>
      <c r="D9" s="64">
        <v>12</v>
      </c>
      <c r="E9" s="65">
        <v>1635038</v>
      </c>
    </row>
    <row r="10" spans="2:5" ht="17.25">
      <c r="B10" s="66"/>
      <c r="C10" s="66"/>
      <c r="D10" s="57"/>
      <c r="E10" s="58"/>
    </row>
    <row r="11" spans="2:5" ht="17.25">
      <c r="B11" s="66"/>
      <c r="C11" s="66"/>
      <c r="D11" s="57"/>
      <c r="E11" s="58"/>
    </row>
    <row r="12" spans="2:5" ht="17.25">
      <c r="B12" s="67" t="s">
        <v>90</v>
      </c>
      <c r="C12" s="68"/>
      <c r="D12" s="314"/>
      <c r="E12" s="326"/>
    </row>
    <row r="13" spans="2:5" ht="17.25">
      <c r="B13" s="66" t="s">
        <v>91</v>
      </c>
      <c r="C13" s="66"/>
      <c r="D13" s="57">
        <v>0</v>
      </c>
      <c r="E13" s="58">
        <v>0</v>
      </c>
    </row>
    <row r="14" spans="2:5" ht="17.25">
      <c r="B14" s="66" t="s">
        <v>92</v>
      </c>
      <c r="C14" s="66"/>
      <c r="D14" s="57">
        <v>0</v>
      </c>
      <c r="E14" s="58">
        <v>0</v>
      </c>
    </row>
    <row r="15" spans="2:5" ht="17.25">
      <c r="B15" s="66" t="s">
        <v>93</v>
      </c>
      <c r="C15" s="66"/>
      <c r="D15" s="57">
        <v>0</v>
      </c>
      <c r="E15" s="58">
        <v>0</v>
      </c>
    </row>
    <row r="16" spans="2:5" ht="17.25">
      <c r="B16" s="66" t="s">
        <v>94</v>
      </c>
      <c r="C16" s="66"/>
      <c r="D16" s="57">
        <v>0</v>
      </c>
      <c r="E16" s="58">
        <v>0</v>
      </c>
    </row>
    <row r="17" spans="2:5" ht="17.25">
      <c r="B17" s="66" t="s">
        <v>95</v>
      </c>
      <c r="C17" s="66"/>
      <c r="D17" s="57">
        <v>0</v>
      </c>
      <c r="E17" s="58">
        <v>0</v>
      </c>
    </row>
    <row r="18" spans="2:5" ht="17.25">
      <c r="B18" s="66" t="s">
        <v>96</v>
      </c>
      <c r="C18" s="66"/>
      <c r="D18" s="57">
        <v>0</v>
      </c>
      <c r="E18" s="58">
        <v>0</v>
      </c>
    </row>
    <row r="19" spans="2:5" ht="17.25">
      <c r="B19" s="66" t="s">
        <v>97</v>
      </c>
      <c r="C19" s="66"/>
      <c r="D19" s="57">
        <v>0</v>
      </c>
      <c r="E19" s="58">
        <v>0</v>
      </c>
    </row>
    <row r="20" spans="2:5" ht="17.25">
      <c r="B20" s="66" t="s">
        <v>98</v>
      </c>
      <c r="C20" s="66"/>
      <c r="D20" s="57">
        <v>0</v>
      </c>
      <c r="E20" s="58">
        <v>0</v>
      </c>
    </row>
    <row r="21" spans="2:5" ht="17.25">
      <c r="B21" s="66" t="s">
        <v>99</v>
      </c>
      <c r="C21" s="66"/>
      <c r="D21" s="57">
        <v>0</v>
      </c>
      <c r="E21" s="58">
        <v>0</v>
      </c>
    </row>
    <row r="22" spans="2:5" ht="17.25">
      <c r="B22" s="66" t="s">
        <v>100</v>
      </c>
      <c r="C22" s="66"/>
      <c r="D22" s="57">
        <v>0</v>
      </c>
      <c r="E22" s="58">
        <v>0</v>
      </c>
    </row>
    <row r="23" spans="2:5" ht="17.25">
      <c r="B23" s="66" t="s">
        <v>101</v>
      </c>
      <c r="C23" s="66"/>
      <c r="D23" s="57">
        <v>0</v>
      </c>
      <c r="E23" s="58">
        <v>0</v>
      </c>
    </row>
    <row r="24" spans="2:5" ht="17.25">
      <c r="B24" s="66" t="s">
        <v>102</v>
      </c>
      <c r="C24" s="66"/>
      <c r="D24" s="57">
        <v>0</v>
      </c>
      <c r="E24" s="58">
        <v>0</v>
      </c>
    </row>
    <row r="25" spans="2:5" ht="17.25">
      <c r="B25" s="66" t="s">
        <v>103</v>
      </c>
      <c r="C25" s="66"/>
      <c r="D25" s="57">
        <v>12</v>
      </c>
      <c r="E25" s="58">
        <v>1635038</v>
      </c>
    </row>
    <row r="26" spans="2:5" ht="18" thickBot="1">
      <c r="B26" s="70" t="s">
        <v>104</v>
      </c>
      <c r="C26" s="71">
        <v>0</v>
      </c>
      <c r="D26" s="60">
        <v>0</v>
      </c>
      <c r="E26" s="61">
        <v>0</v>
      </c>
    </row>
    <row r="27" spans="2:5" ht="17.25">
      <c r="B27" s="66" t="s">
        <v>105</v>
      </c>
      <c r="C27" s="66"/>
      <c r="D27" s="57">
        <v>12</v>
      </c>
      <c r="E27" s="58">
        <v>1635038</v>
      </c>
    </row>
    <row r="28" spans="2:5" ht="18" thickBot="1">
      <c r="B28" s="70"/>
      <c r="C28" s="70"/>
      <c r="D28" s="315"/>
      <c r="E28" s="327"/>
    </row>
    <row r="29" spans="2:5" ht="17.25">
      <c r="B29" s="66" t="s">
        <v>106</v>
      </c>
      <c r="C29" s="66"/>
      <c r="D29" s="57">
        <v>0</v>
      </c>
      <c r="E29" s="58">
        <v>0</v>
      </c>
    </row>
    <row r="30" spans="2:5" ht="18" thickBot="1">
      <c r="B30" s="66"/>
      <c r="C30" s="66"/>
      <c r="D30" s="316"/>
      <c r="E30" s="328"/>
    </row>
    <row r="31" spans="2:5" ht="18" thickBot="1">
      <c r="B31" s="62" t="s">
        <v>107</v>
      </c>
      <c r="C31" s="63"/>
      <c r="D31" s="64">
        <v>12</v>
      </c>
      <c r="E31" s="65">
        <v>1635038</v>
      </c>
    </row>
    <row r="32" spans="2:5" ht="17.25">
      <c r="B32" s="72"/>
      <c r="C32" s="72"/>
      <c r="D32" s="317"/>
      <c r="E32" s="329"/>
    </row>
    <row r="33" spans="2:6" ht="17.25">
      <c r="B33" s="72"/>
      <c r="C33" s="72"/>
      <c r="D33" s="317"/>
      <c r="E33" s="329"/>
    </row>
    <row r="34" spans="2:6" ht="17.25">
      <c r="D34" s="316"/>
      <c r="E34" s="328"/>
    </row>
    <row r="35" spans="2:6" ht="17.25">
      <c r="B35" s="73" t="s">
        <v>108</v>
      </c>
      <c r="C35" s="73"/>
      <c r="D35" s="318"/>
      <c r="E35" s="330"/>
      <c r="F35" s="73"/>
    </row>
    <row r="36" spans="2:6" ht="17.25">
      <c r="B36" s="74" t="s">
        <v>881</v>
      </c>
      <c r="C36" s="74"/>
      <c r="D36" s="319" t="s">
        <v>109</v>
      </c>
      <c r="E36" s="76">
        <v>100945825</v>
      </c>
    </row>
    <row r="37" spans="2:6" ht="17.25">
      <c r="B37" s="66" t="s">
        <v>110</v>
      </c>
      <c r="C37" s="66"/>
      <c r="D37" s="57">
        <v>25</v>
      </c>
      <c r="E37" s="58">
        <v>2523646</v>
      </c>
    </row>
    <row r="38" spans="2:6" ht="17.25">
      <c r="B38" s="66" t="s">
        <v>111</v>
      </c>
      <c r="C38" s="66"/>
      <c r="D38" s="57">
        <v>0.5</v>
      </c>
      <c r="E38" s="58">
        <v>50473</v>
      </c>
    </row>
    <row r="39" spans="2:6" ht="17.25">
      <c r="B39" s="66" t="s">
        <v>111</v>
      </c>
      <c r="C39" s="66"/>
      <c r="D39" s="57">
        <v>0</v>
      </c>
      <c r="E39" s="58">
        <v>0</v>
      </c>
    </row>
    <row r="40" spans="2:6" ht="17.25">
      <c r="B40" s="66" t="s">
        <v>111</v>
      </c>
      <c r="C40" s="66"/>
      <c r="D40" s="57">
        <v>0</v>
      </c>
      <c r="E40" s="58">
        <v>0</v>
      </c>
    </row>
    <row r="41" spans="2:6" ht="17.25">
      <c r="B41" s="66" t="s">
        <v>112</v>
      </c>
      <c r="C41" s="66"/>
      <c r="D41" s="57">
        <v>0</v>
      </c>
      <c r="E41" s="58">
        <v>0</v>
      </c>
    </row>
    <row r="42" spans="2:6" ht="17.25">
      <c r="B42" s="66" t="s">
        <v>113</v>
      </c>
      <c r="C42" s="66"/>
      <c r="D42" s="57">
        <v>0</v>
      </c>
      <c r="E42" s="58">
        <v>0</v>
      </c>
    </row>
    <row r="43" spans="2:6" ht="17.25">
      <c r="B43" s="66" t="s">
        <v>114</v>
      </c>
      <c r="C43" s="66"/>
      <c r="D43" s="57">
        <v>1</v>
      </c>
      <c r="E43" s="58">
        <v>100946</v>
      </c>
    </row>
    <row r="44" spans="2:6" ht="18" thickBot="1">
      <c r="B44" s="70" t="s">
        <v>115</v>
      </c>
      <c r="C44" s="70"/>
      <c r="D44" s="60">
        <v>0</v>
      </c>
      <c r="E44" s="61">
        <v>0</v>
      </c>
    </row>
    <row r="45" spans="2:6" ht="17.25">
      <c r="B45" s="66" t="s">
        <v>80</v>
      </c>
      <c r="C45" s="66"/>
      <c r="D45" s="57">
        <v>26.5</v>
      </c>
      <c r="E45" s="58">
        <v>2675065</v>
      </c>
    </row>
    <row r="46" spans="2:6" ht="17.25">
      <c r="B46" s="66"/>
      <c r="C46" s="66"/>
      <c r="D46" s="316"/>
      <c r="E46" s="328"/>
    </row>
    <row r="47" spans="2:6" ht="17.25">
      <c r="B47" s="74" t="s">
        <v>882</v>
      </c>
      <c r="C47" s="74"/>
      <c r="D47" s="319" t="s">
        <v>109</v>
      </c>
      <c r="E47" s="76">
        <v>35307374</v>
      </c>
    </row>
    <row r="48" spans="2:6" ht="17.25">
      <c r="B48" s="66" t="s">
        <v>110</v>
      </c>
      <c r="C48" s="66"/>
      <c r="D48" s="57">
        <v>25</v>
      </c>
      <c r="E48" s="58">
        <v>882684</v>
      </c>
    </row>
    <row r="49" spans="2:5" ht="17.25">
      <c r="B49" s="66" t="s">
        <v>111</v>
      </c>
      <c r="C49" s="66"/>
      <c r="D49" s="57">
        <v>0.5</v>
      </c>
      <c r="E49" s="58">
        <v>17654</v>
      </c>
    </row>
    <row r="50" spans="2:5" ht="17.25">
      <c r="B50" s="66" t="s">
        <v>111</v>
      </c>
      <c r="C50" s="66"/>
      <c r="D50" s="57">
        <v>0</v>
      </c>
      <c r="E50" s="58">
        <v>0</v>
      </c>
    </row>
    <row r="51" spans="2:5" ht="17.25">
      <c r="B51" s="66" t="s">
        <v>111</v>
      </c>
      <c r="C51" s="66"/>
      <c r="D51" s="57">
        <v>0</v>
      </c>
      <c r="E51" s="58">
        <v>0</v>
      </c>
    </row>
    <row r="52" spans="2:5" ht="17.25">
      <c r="B52" s="66" t="s">
        <v>112</v>
      </c>
      <c r="C52" s="66"/>
      <c r="D52" s="57">
        <v>0</v>
      </c>
      <c r="E52" s="58">
        <v>0</v>
      </c>
    </row>
    <row r="53" spans="2:5" ht="17.25">
      <c r="B53" s="66" t="s">
        <v>113</v>
      </c>
      <c r="C53" s="66"/>
      <c r="D53" s="57">
        <v>0</v>
      </c>
      <c r="E53" s="58">
        <v>0</v>
      </c>
    </row>
    <row r="54" spans="2:5" ht="17.25">
      <c r="B54" s="77" t="s">
        <v>114</v>
      </c>
      <c r="C54" s="77"/>
      <c r="D54" s="57">
        <v>1</v>
      </c>
      <c r="E54" s="58">
        <v>35307</v>
      </c>
    </row>
    <row r="55" spans="2:5" ht="18" thickBot="1">
      <c r="B55" s="78" t="s">
        <v>115</v>
      </c>
      <c r="C55" s="78"/>
      <c r="D55" s="60">
        <v>0</v>
      </c>
      <c r="E55" s="61">
        <v>0</v>
      </c>
    </row>
    <row r="56" spans="2:5" ht="17.25">
      <c r="B56" s="77" t="s">
        <v>80</v>
      </c>
      <c r="C56" s="77"/>
      <c r="D56" s="57">
        <v>26.5</v>
      </c>
      <c r="E56" s="58">
        <v>935645</v>
      </c>
    </row>
    <row r="57" spans="2:5" ht="17.25">
      <c r="B57" s="66"/>
      <c r="C57" s="66"/>
      <c r="D57" s="320"/>
      <c r="E57" s="331"/>
    </row>
    <row r="58" spans="2:5" ht="17.25">
      <c r="B58" s="74" t="s">
        <v>206</v>
      </c>
      <c r="C58" s="74"/>
      <c r="D58" s="319" t="s">
        <v>109</v>
      </c>
      <c r="E58" s="76">
        <v>0</v>
      </c>
    </row>
    <row r="59" spans="2:5" ht="17.25">
      <c r="B59" s="66" t="s">
        <v>110</v>
      </c>
      <c r="C59" s="66"/>
      <c r="D59" s="57">
        <v>0</v>
      </c>
      <c r="E59" s="58">
        <v>0</v>
      </c>
    </row>
    <row r="60" spans="2:5" ht="17.25">
      <c r="B60" s="66" t="s">
        <v>111</v>
      </c>
      <c r="C60" s="66"/>
      <c r="D60" s="57">
        <v>0</v>
      </c>
      <c r="E60" s="58">
        <v>0</v>
      </c>
    </row>
    <row r="61" spans="2:5" ht="17.25">
      <c r="B61" s="66" t="s">
        <v>111</v>
      </c>
      <c r="C61" s="66"/>
      <c r="D61" s="57">
        <v>0</v>
      </c>
      <c r="E61" s="58">
        <v>0</v>
      </c>
    </row>
    <row r="62" spans="2:5" ht="17.25">
      <c r="B62" s="66" t="s">
        <v>111</v>
      </c>
      <c r="C62" s="66"/>
      <c r="D62" s="57">
        <v>0</v>
      </c>
      <c r="E62" s="58">
        <v>0</v>
      </c>
    </row>
    <row r="63" spans="2:5" ht="17.25">
      <c r="B63" s="66" t="s">
        <v>112</v>
      </c>
      <c r="C63" s="66"/>
      <c r="D63" s="57">
        <v>0</v>
      </c>
      <c r="E63" s="58">
        <v>0</v>
      </c>
    </row>
    <row r="64" spans="2:5" ht="17.25">
      <c r="B64" s="66" t="s">
        <v>113</v>
      </c>
      <c r="C64" s="66"/>
      <c r="D64" s="57">
        <v>0</v>
      </c>
      <c r="E64" s="58">
        <v>0</v>
      </c>
    </row>
    <row r="65" spans="2:5" ht="17.25">
      <c r="B65" s="66" t="s">
        <v>114</v>
      </c>
      <c r="C65" s="66"/>
      <c r="D65" s="57">
        <v>0</v>
      </c>
      <c r="E65" s="58">
        <v>0</v>
      </c>
    </row>
    <row r="66" spans="2:5" ht="18" thickBot="1">
      <c r="B66" s="70" t="s">
        <v>115</v>
      </c>
      <c r="C66" s="70"/>
      <c r="D66" s="60">
        <v>0</v>
      </c>
      <c r="E66" s="61">
        <v>0</v>
      </c>
    </row>
    <row r="67" spans="2:5" ht="17.25">
      <c r="B67" s="66" t="s">
        <v>80</v>
      </c>
      <c r="C67" s="66"/>
      <c r="D67" s="57">
        <v>0</v>
      </c>
      <c r="E67" s="58">
        <v>0</v>
      </c>
    </row>
    <row r="68" spans="2:5" ht="17.25">
      <c r="B68" s="66"/>
      <c r="C68" s="66"/>
      <c r="D68" s="316"/>
      <c r="E68" s="328"/>
    </row>
    <row r="69" spans="2:5" ht="17.25">
      <c r="B69" s="74" t="s">
        <v>206</v>
      </c>
      <c r="C69" s="74"/>
      <c r="D69" s="319" t="s">
        <v>109</v>
      </c>
      <c r="E69" s="76">
        <v>0</v>
      </c>
    </row>
    <row r="70" spans="2:5" ht="17.25">
      <c r="B70" s="66" t="s">
        <v>110</v>
      </c>
      <c r="C70" s="66"/>
      <c r="D70" s="57">
        <v>0</v>
      </c>
      <c r="E70" s="58">
        <v>0</v>
      </c>
    </row>
    <row r="71" spans="2:5" ht="17.25">
      <c r="B71" s="66" t="s">
        <v>111</v>
      </c>
      <c r="C71" s="66"/>
      <c r="D71" s="57">
        <v>0</v>
      </c>
      <c r="E71" s="58">
        <v>0</v>
      </c>
    </row>
    <row r="72" spans="2:5" ht="17.25">
      <c r="B72" s="66" t="s">
        <v>111</v>
      </c>
      <c r="C72" s="66"/>
      <c r="D72" s="57">
        <v>0</v>
      </c>
      <c r="E72" s="58">
        <v>0</v>
      </c>
    </row>
    <row r="73" spans="2:5" ht="17.25">
      <c r="B73" s="66" t="s">
        <v>111</v>
      </c>
      <c r="C73" s="66"/>
      <c r="D73" s="57">
        <v>0</v>
      </c>
      <c r="E73" s="58">
        <v>0</v>
      </c>
    </row>
    <row r="74" spans="2:5" ht="17.25">
      <c r="B74" s="66" t="s">
        <v>112</v>
      </c>
      <c r="C74" s="66"/>
      <c r="D74" s="57">
        <v>0</v>
      </c>
      <c r="E74" s="58">
        <v>0</v>
      </c>
    </row>
    <row r="75" spans="2:5" ht="17.25">
      <c r="B75" s="66" t="s">
        <v>113</v>
      </c>
      <c r="C75" s="66"/>
      <c r="D75" s="57">
        <v>0</v>
      </c>
      <c r="E75" s="58">
        <v>0</v>
      </c>
    </row>
    <row r="76" spans="2:5" ht="17.25">
      <c r="B76" s="66" t="s">
        <v>114</v>
      </c>
      <c r="C76" s="66"/>
      <c r="D76" s="57">
        <v>0</v>
      </c>
      <c r="E76" s="58">
        <v>0</v>
      </c>
    </row>
    <row r="77" spans="2:5" ht="18" thickBot="1">
      <c r="B77" s="70" t="s">
        <v>115</v>
      </c>
      <c r="C77" s="70"/>
      <c r="D77" s="60">
        <v>0</v>
      </c>
      <c r="E77" s="61">
        <v>0</v>
      </c>
    </row>
    <row r="78" spans="2:5" ht="17.25">
      <c r="B78" s="66" t="s">
        <v>80</v>
      </c>
      <c r="C78" s="66"/>
      <c r="D78" s="57">
        <v>0</v>
      </c>
      <c r="E78" s="58">
        <v>0</v>
      </c>
    </row>
    <row r="79" spans="2:5" ht="17.25">
      <c r="B79" s="66"/>
      <c r="C79" s="66"/>
      <c r="D79" s="316"/>
      <c r="E79" s="328"/>
    </row>
    <row r="80" spans="2:5" ht="17.25">
      <c r="B80" s="74" t="s">
        <v>206</v>
      </c>
      <c r="C80" s="74"/>
      <c r="D80" s="319" t="s">
        <v>109</v>
      </c>
      <c r="E80" s="76">
        <v>0</v>
      </c>
    </row>
    <row r="81" spans="2:5" ht="17.25">
      <c r="B81" s="66" t="s">
        <v>110</v>
      </c>
      <c r="C81" s="66"/>
      <c r="D81" s="57">
        <v>0</v>
      </c>
      <c r="E81" s="58">
        <v>0</v>
      </c>
    </row>
    <row r="82" spans="2:5" ht="17.25">
      <c r="B82" s="66" t="s">
        <v>111</v>
      </c>
      <c r="C82" s="66"/>
      <c r="D82" s="57">
        <v>0</v>
      </c>
      <c r="E82" s="58">
        <v>0</v>
      </c>
    </row>
    <row r="83" spans="2:5" ht="17.25">
      <c r="B83" s="66" t="s">
        <v>111</v>
      </c>
      <c r="C83" s="66"/>
      <c r="D83" s="57">
        <v>0</v>
      </c>
      <c r="E83" s="58">
        <v>0</v>
      </c>
    </row>
    <row r="84" spans="2:5" ht="17.25">
      <c r="B84" s="66" t="s">
        <v>111</v>
      </c>
      <c r="C84" s="66"/>
      <c r="D84" s="57">
        <v>0</v>
      </c>
      <c r="E84" s="58">
        <v>0</v>
      </c>
    </row>
    <row r="85" spans="2:5" ht="17.25">
      <c r="B85" s="66" t="s">
        <v>112</v>
      </c>
      <c r="C85" s="66"/>
      <c r="D85" s="57">
        <v>0</v>
      </c>
      <c r="E85" s="58">
        <v>0</v>
      </c>
    </row>
    <row r="86" spans="2:5" ht="17.25">
      <c r="B86" s="66" t="s">
        <v>113</v>
      </c>
      <c r="C86" s="66"/>
      <c r="D86" s="57">
        <v>0</v>
      </c>
      <c r="E86" s="58">
        <v>0</v>
      </c>
    </row>
    <row r="87" spans="2:5" ht="17.25">
      <c r="B87" s="66" t="s">
        <v>114</v>
      </c>
      <c r="C87" s="66"/>
      <c r="D87" s="57">
        <v>0</v>
      </c>
      <c r="E87" s="58">
        <v>0</v>
      </c>
    </row>
    <row r="88" spans="2:5" ht="18" thickBot="1">
      <c r="B88" s="70" t="s">
        <v>115</v>
      </c>
      <c r="C88" s="70"/>
      <c r="D88" s="60">
        <v>0</v>
      </c>
      <c r="E88" s="61">
        <v>0</v>
      </c>
    </row>
    <row r="89" spans="2:5" ht="17.25">
      <c r="B89" s="66" t="s">
        <v>80</v>
      </c>
      <c r="C89" s="66"/>
      <c r="D89" s="57">
        <v>0</v>
      </c>
      <c r="E89" s="58">
        <v>0</v>
      </c>
    </row>
    <row r="90" spans="2:5" ht="17.25">
      <c r="B90" s="66"/>
      <c r="C90" s="66"/>
      <c r="D90" s="320"/>
      <c r="E90" s="331"/>
    </row>
    <row r="91" spans="2:5" ht="17.25">
      <c r="B91" s="74" t="s">
        <v>206</v>
      </c>
      <c r="C91" s="74"/>
      <c r="D91" s="319" t="s">
        <v>109</v>
      </c>
      <c r="E91" s="76">
        <v>0</v>
      </c>
    </row>
    <row r="92" spans="2:5" ht="17.25">
      <c r="B92" s="66" t="s">
        <v>110</v>
      </c>
      <c r="C92" s="66"/>
      <c r="D92" s="57">
        <v>0</v>
      </c>
      <c r="E92" s="58">
        <v>0</v>
      </c>
    </row>
    <row r="93" spans="2:5" ht="17.25">
      <c r="B93" s="66" t="s">
        <v>111</v>
      </c>
      <c r="C93" s="66"/>
      <c r="D93" s="57">
        <v>0</v>
      </c>
      <c r="E93" s="58">
        <v>0</v>
      </c>
    </row>
    <row r="94" spans="2:5" ht="17.25">
      <c r="B94" s="66" t="s">
        <v>111</v>
      </c>
      <c r="C94" s="66"/>
      <c r="D94" s="57">
        <v>0</v>
      </c>
      <c r="E94" s="58">
        <v>0</v>
      </c>
    </row>
    <row r="95" spans="2:5" ht="17.25">
      <c r="B95" s="66" t="s">
        <v>111</v>
      </c>
      <c r="C95" s="66"/>
      <c r="D95" s="57">
        <v>0</v>
      </c>
      <c r="E95" s="58">
        <v>0</v>
      </c>
    </row>
    <row r="96" spans="2:5" ht="17.25">
      <c r="B96" s="66" t="s">
        <v>112</v>
      </c>
      <c r="C96" s="66"/>
      <c r="D96" s="57">
        <v>0</v>
      </c>
      <c r="E96" s="58">
        <v>0</v>
      </c>
    </row>
    <row r="97" spans="2:5" ht="17.25">
      <c r="B97" s="66" t="s">
        <v>113</v>
      </c>
      <c r="C97" s="66"/>
      <c r="D97" s="57">
        <v>0</v>
      </c>
      <c r="E97" s="58">
        <v>0</v>
      </c>
    </row>
    <row r="98" spans="2:5" ht="17.25">
      <c r="B98" s="66" t="s">
        <v>114</v>
      </c>
      <c r="C98" s="66"/>
      <c r="D98" s="57">
        <v>0</v>
      </c>
      <c r="E98" s="58">
        <v>0</v>
      </c>
    </row>
    <row r="99" spans="2:5" ht="18" thickBot="1">
      <c r="B99" s="70" t="s">
        <v>115</v>
      </c>
      <c r="C99" s="70"/>
      <c r="D99" s="60">
        <v>0</v>
      </c>
      <c r="E99" s="61">
        <v>0</v>
      </c>
    </row>
    <row r="100" spans="2:5" ht="17.25">
      <c r="B100" s="66" t="s">
        <v>80</v>
      </c>
      <c r="C100" s="66"/>
      <c r="D100" s="57">
        <v>0</v>
      </c>
      <c r="E100" s="58">
        <v>0</v>
      </c>
    </row>
    <row r="101" spans="2:5" ht="17.25">
      <c r="B101" s="66"/>
      <c r="C101" s="66"/>
      <c r="D101" s="316"/>
      <c r="E101" s="328"/>
    </row>
    <row r="102" spans="2:5" ht="17.25">
      <c r="B102" s="74" t="s">
        <v>116</v>
      </c>
      <c r="C102" s="74"/>
      <c r="D102" s="319" t="s">
        <v>109</v>
      </c>
      <c r="E102" s="76">
        <v>0</v>
      </c>
    </row>
    <row r="103" spans="2:5" ht="17.25">
      <c r="B103" s="66" t="s">
        <v>110</v>
      </c>
      <c r="C103" s="66"/>
      <c r="D103" s="57">
        <v>0</v>
      </c>
      <c r="E103" s="58">
        <v>0</v>
      </c>
    </row>
    <row r="104" spans="2:5" ht="17.25">
      <c r="B104" s="66" t="s">
        <v>111</v>
      </c>
      <c r="C104" s="66"/>
      <c r="D104" s="57">
        <v>0</v>
      </c>
      <c r="E104" s="58">
        <v>0</v>
      </c>
    </row>
    <row r="105" spans="2:5" ht="17.25">
      <c r="B105" s="66" t="s">
        <v>111</v>
      </c>
      <c r="C105" s="66"/>
      <c r="D105" s="57">
        <v>0</v>
      </c>
      <c r="E105" s="58">
        <v>0</v>
      </c>
    </row>
    <row r="106" spans="2:5" ht="17.25">
      <c r="B106" s="66" t="s">
        <v>111</v>
      </c>
      <c r="C106" s="66"/>
      <c r="D106" s="57">
        <v>0</v>
      </c>
      <c r="E106" s="58">
        <v>0</v>
      </c>
    </row>
    <row r="107" spans="2:5" ht="17.25">
      <c r="B107" s="66" t="s">
        <v>112</v>
      </c>
      <c r="C107" s="66"/>
      <c r="D107" s="57">
        <v>0</v>
      </c>
      <c r="E107" s="58">
        <v>0</v>
      </c>
    </row>
    <row r="108" spans="2:5" ht="17.25">
      <c r="B108" s="66" t="s">
        <v>113</v>
      </c>
      <c r="C108" s="66"/>
      <c r="D108" s="57">
        <v>0</v>
      </c>
      <c r="E108" s="58">
        <v>0</v>
      </c>
    </row>
    <row r="109" spans="2:5" ht="17.25">
      <c r="B109" s="66" t="s">
        <v>114</v>
      </c>
      <c r="C109" s="66"/>
      <c r="D109" s="57">
        <v>0</v>
      </c>
      <c r="E109" s="58">
        <v>0</v>
      </c>
    </row>
    <row r="110" spans="2:5" ht="18" thickBot="1">
      <c r="B110" s="70" t="s">
        <v>115</v>
      </c>
      <c r="C110" s="70"/>
      <c r="D110" s="60">
        <v>0</v>
      </c>
      <c r="E110" s="61">
        <v>0</v>
      </c>
    </row>
    <row r="111" spans="2:5" ht="17.25">
      <c r="B111" s="66" t="s">
        <v>80</v>
      </c>
      <c r="C111" s="66"/>
      <c r="D111" s="57">
        <v>0</v>
      </c>
      <c r="E111" s="58">
        <v>0</v>
      </c>
    </row>
    <row r="112" spans="2:5" ht="17.25">
      <c r="B112" s="66"/>
      <c r="C112" s="66"/>
      <c r="D112" s="316"/>
      <c r="E112" s="328"/>
    </row>
    <row r="113" spans="2:5" ht="17.25">
      <c r="B113" s="74" t="s">
        <v>116</v>
      </c>
      <c r="C113" s="74"/>
      <c r="D113" s="319" t="s">
        <v>109</v>
      </c>
      <c r="E113" s="76">
        <v>0</v>
      </c>
    </row>
    <row r="114" spans="2:5" ht="17.25">
      <c r="B114" s="66" t="s">
        <v>110</v>
      </c>
      <c r="C114" s="66"/>
      <c r="D114" s="57">
        <v>0</v>
      </c>
      <c r="E114" s="58">
        <v>0</v>
      </c>
    </row>
    <row r="115" spans="2:5" ht="17.25">
      <c r="B115" s="66" t="s">
        <v>111</v>
      </c>
      <c r="C115" s="66"/>
      <c r="D115" s="57">
        <v>0</v>
      </c>
      <c r="E115" s="58">
        <v>0</v>
      </c>
    </row>
    <row r="116" spans="2:5" ht="17.25">
      <c r="B116" s="66" t="s">
        <v>111</v>
      </c>
      <c r="C116" s="66"/>
      <c r="D116" s="57">
        <v>0</v>
      </c>
      <c r="E116" s="58">
        <v>0</v>
      </c>
    </row>
    <row r="117" spans="2:5" ht="17.25">
      <c r="B117" s="66" t="s">
        <v>111</v>
      </c>
      <c r="C117" s="66"/>
      <c r="D117" s="57">
        <v>0</v>
      </c>
      <c r="E117" s="58">
        <v>0</v>
      </c>
    </row>
    <row r="118" spans="2:5" ht="17.25">
      <c r="B118" s="66" t="s">
        <v>112</v>
      </c>
      <c r="C118" s="66"/>
      <c r="D118" s="57">
        <v>0</v>
      </c>
      <c r="E118" s="58">
        <v>0</v>
      </c>
    </row>
    <row r="119" spans="2:5" ht="17.25">
      <c r="B119" s="66" t="s">
        <v>113</v>
      </c>
      <c r="C119" s="66"/>
      <c r="D119" s="57">
        <v>0</v>
      </c>
      <c r="E119" s="58">
        <v>0</v>
      </c>
    </row>
    <row r="120" spans="2:5" ht="17.25">
      <c r="B120" s="66" t="s">
        <v>114</v>
      </c>
      <c r="C120" s="66"/>
      <c r="D120" s="57">
        <v>0</v>
      </c>
      <c r="E120" s="58">
        <v>0</v>
      </c>
    </row>
    <row r="121" spans="2:5" ht="18" thickBot="1">
      <c r="B121" s="70" t="s">
        <v>115</v>
      </c>
      <c r="C121" s="70"/>
      <c r="D121" s="60">
        <v>0</v>
      </c>
      <c r="E121" s="61">
        <v>0</v>
      </c>
    </row>
    <row r="122" spans="2:5" ht="17.25">
      <c r="B122" s="66" t="s">
        <v>80</v>
      </c>
      <c r="C122" s="66"/>
      <c r="D122" s="57">
        <v>0</v>
      </c>
      <c r="E122" s="58">
        <v>0</v>
      </c>
    </row>
    <row r="123" spans="2:5" ht="17.25">
      <c r="B123" s="66"/>
      <c r="C123" s="66"/>
      <c r="D123" s="320"/>
      <c r="E123" s="331"/>
    </row>
    <row r="124" spans="2:5" ht="17.25">
      <c r="B124" s="74" t="s">
        <v>116</v>
      </c>
      <c r="C124" s="74"/>
      <c r="D124" s="319" t="s">
        <v>109</v>
      </c>
      <c r="E124" s="76">
        <v>0</v>
      </c>
    </row>
    <row r="125" spans="2:5" ht="17.25">
      <c r="B125" s="66" t="s">
        <v>110</v>
      </c>
      <c r="C125" s="66"/>
      <c r="D125" s="57">
        <v>0</v>
      </c>
      <c r="E125" s="58">
        <v>0</v>
      </c>
    </row>
    <row r="126" spans="2:5" ht="17.25">
      <c r="B126" s="66" t="s">
        <v>111</v>
      </c>
      <c r="C126" s="66"/>
      <c r="D126" s="57">
        <v>0</v>
      </c>
      <c r="E126" s="58">
        <v>0</v>
      </c>
    </row>
    <row r="127" spans="2:5" ht="17.25">
      <c r="B127" s="66" t="s">
        <v>111</v>
      </c>
      <c r="C127" s="66"/>
      <c r="D127" s="57">
        <v>0</v>
      </c>
      <c r="E127" s="58">
        <v>0</v>
      </c>
    </row>
    <row r="128" spans="2:5" ht="17.25">
      <c r="B128" s="66" t="s">
        <v>111</v>
      </c>
      <c r="C128" s="66"/>
      <c r="D128" s="57">
        <v>0</v>
      </c>
      <c r="E128" s="58">
        <v>0</v>
      </c>
    </row>
    <row r="129" spans="2:5" ht="17.25">
      <c r="B129" s="66" t="s">
        <v>112</v>
      </c>
      <c r="C129" s="66"/>
      <c r="D129" s="57">
        <v>0</v>
      </c>
      <c r="E129" s="58">
        <v>0</v>
      </c>
    </row>
    <row r="130" spans="2:5" ht="17.25">
      <c r="B130" s="66" t="s">
        <v>113</v>
      </c>
      <c r="C130" s="66"/>
      <c r="D130" s="57">
        <v>0</v>
      </c>
      <c r="E130" s="58">
        <v>0</v>
      </c>
    </row>
    <row r="131" spans="2:5" ht="17.25">
      <c r="B131" s="66" t="s">
        <v>114</v>
      </c>
      <c r="C131" s="66"/>
      <c r="D131" s="57">
        <v>0</v>
      </c>
      <c r="E131" s="58">
        <v>0</v>
      </c>
    </row>
    <row r="132" spans="2:5" ht="18" thickBot="1">
      <c r="B132" s="70" t="s">
        <v>115</v>
      </c>
      <c r="C132" s="70"/>
      <c r="D132" s="60">
        <v>0</v>
      </c>
      <c r="E132" s="61">
        <v>0</v>
      </c>
    </row>
    <row r="133" spans="2:5" ht="17.25">
      <c r="B133" s="66" t="s">
        <v>80</v>
      </c>
      <c r="C133" s="66"/>
      <c r="D133" s="57">
        <v>0</v>
      </c>
      <c r="E133" s="58">
        <v>0</v>
      </c>
    </row>
    <row r="134" spans="2:5" ht="17.25">
      <c r="B134" s="66"/>
      <c r="C134" s="66"/>
      <c r="D134" s="57"/>
      <c r="E134" s="58"/>
    </row>
    <row r="135" spans="2:5" ht="17.25">
      <c r="B135" s="103" t="s">
        <v>117</v>
      </c>
      <c r="C135" s="74"/>
      <c r="D135" s="319" t="s">
        <v>109</v>
      </c>
      <c r="E135" s="76">
        <v>136253199</v>
      </c>
    </row>
    <row r="136" spans="2:5" ht="17.25">
      <c r="B136" s="66" t="s">
        <v>110</v>
      </c>
      <c r="C136" s="66"/>
      <c r="D136" s="57">
        <v>50</v>
      </c>
      <c r="E136" s="58">
        <v>3406330</v>
      </c>
    </row>
    <row r="137" spans="2:5" ht="17.25">
      <c r="B137" s="66" t="s">
        <v>111</v>
      </c>
      <c r="C137" s="66"/>
      <c r="D137" s="57">
        <v>1</v>
      </c>
      <c r="E137" s="58">
        <v>68127</v>
      </c>
    </row>
    <row r="138" spans="2:5" ht="17.25">
      <c r="B138" s="66" t="s">
        <v>111</v>
      </c>
      <c r="C138" s="66"/>
      <c r="D138" s="57">
        <v>0</v>
      </c>
      <c r="E138" s="58">
        <v>0</v>
      </c>
    </row>
    <row r="139" spans="2:5" ht="17.25">
      <c r="B139" s="66" t="s">
        <v>111</v>
      </c>
      <c r="C139" s="66"/>
      <c r="D139" s="57">
        <v>0</v>
      </c>
      <c r="E139" s="58">
        <v>0</v>
      </c>
    </row>
    <row r="140" spans="2:5" ht="18" customHeight="1">
      <c r="B140" s="66" t="s">
        <v>112</v>
      </c>
      <c r="C140" s="66"/>
      <c r="D140" s="57">
        <v>0</v>
      </c>
      <c r="E140" s="58">
        <v>0</v>
      </c>
    </row>
    <row r="141" spans="2:5" ht="18" customHeight="1">
      <c r="B141" s="66" t="s">
        <v>113</v>
      </c>
      <c r="C141" s="66"/>
      <c r="D141" s="57">
        <v>0</v>
      </c>
      <c r="E141" s="58">
        <v>0</v>
      </c>
    </row>
    <row r="142" spans="2:5" ht="17.25">
      <c r="B142" s="66" t="s">
        <v>114</v>
      </c>
      <c r="C142" s="66"/>
      <c r="D142" s="57">
        <v>2</v>
      </c>
      <c r="E142" s="58">
        <v>136253</v>
      </c>
    </row>
    <row r="143" spans="2:5" ht="18" thickBot="1">
      <c r="B143" s="70" t="s">
        <v>115</v>
      </c>
      <c r="C143" s="70"/>
      <c r="D143" s="57">
        <v>0</v>
      </c>
      <c r="E143" s="58">
        <v>0</v>
      </c>
    </row>
    <row r="144" spans="2:5" ht="18" thickBot="1">
      <c r="B144" s="79" t="s">
        <v>117</v>
      </c>
      <c r="C144" s="80"/>
      <c r="D144" s="321"/>
      <c r="E144" s="65">
        <v>3610710</v>
      </c>
    </row>
    <row r="145" spans="2:5" ht="17.25">
      <c r="B145" s="81"/>
      <c r="C145" s="81"/>
      <c r="D145" s="322"/>
      <c r="E145" s="58"/>
    </row>
    <row r="146" spans="2:5" ht="18" thickBot="1">
      <c r="B146" s="66"/>
      <c r="C146" s="66"/>
      <c r="D146" s="316"/>
      <c r="E146" s="328"/>
    </row>
    <row r="147" spans="2:5" ht="18" thickBot="1">
      <c r="B147" s="62" t="s">
        <v>118</v>
      </c>
      <c r="C147" s="63"/>
      <c r="D147" s="64">
        <v>6</v>
      </c>
      <c r="E147" s="65">
        <v>817519</v>
      </c>
    </row>
    <row r="148" spans="2:5" ht="18" customHeight="1">
      <c r="D148" s="323"/>
      <c r="E148" s="332"/>
    </row>
    <row r="149" spans="2:5" ht="18" customHeight="1">
      <c r="D149" s="323"/>
      <c r="E149" s="332"/>
    </row>
    <row r="150" spans="2:5" ht="17.25">
      <c r="B150" s="68" t="s">
        <v>204</v>
      </c>
      <c r="C150" s="68"/>
      <c r="D150" s="319" t="s">
        <v>109</v>
      </c>
      <c r="E150" s="75">
        <v>0</v>
      </c>
    </row>
    <row r="151" spans="2:5" ht="17.25">
      <c r="B151" s="66" t="s">
        <v>119</v>
      </c>
      <c r="C151" s="66"/>
      <c r="D151" s="57">
        <v>0</v>
      </c>
      <c r="E151" s="58">
        <v>0</v>
      </c>
    </row>
    <row r="152" spans="2:5" ht="17.25">
      <c r="B152" s="66" t="s">
        <v>120</v>
      </c>
      <c r="C152" s="66"/>
      <c r="D152" s="57">
        <v>0</v>
      </c>
      <c r="E152" s="58">
        <v>0</v>
      </c>
    </row>
    <row r="153" spans="2:5" ht="17.25">
      <c r="B153" s="66" t="s">
        <v>121</v>
      </c>
      <c r="C153" s="66"/>
      <c r="D153" s="57">
        <v>0</v>
      </c>
      <c r="E153" s="58">
        <v>0</v>
      </c>
    </row>
    <row r="154" spans="2:5" ht="17.25">
      <c r="B154" s="66" t="s">
        <v>122</v>
      </c>
      <c r="C154" s="66"/>
      <c r="D154" s="57">
        <v>0</v>
      </c>
      <c r="E154" s="58">
        <v>0</v>
      </c>
    </row>
    <row r="155" spans="2:5" ht="17.25">
      <c r="B155" s="66" t="s">
        <v>122</v>
      </c>
      <c r="C155" s="66"/>
      <c r="D155" s="57">
        <v>0</v>
      </c>
      <c r="E155" s="58">
        <v>0</v>
      </c>
    </row>
    <row r="156" spans="2:5" ht="17.25">
      <c r="B156" s="66" t="s">
        <v>122</v>
      </c>
      <c r="C156" s="66"/>
      <c r="D156" s="57">
        <v>0</v>
      </c>
      <c r="E156" s="58">
        <v>0</v>
      </c>
    </row>
    <row r="157" spans="2:5" ht="18" thickBot="1">
      <c r="B157" s="70" t="s">
        <v>115</v>
      </c>
      <c r="C157" s="70"/>
      <c r="D157" s="60">
        <v>0</v>
      </c>
      <c r="E157" s="61">
        <v>0</v>
      </c>
    </row>
    <row r="158" spans="2:5" ht="18" thickBot="1">
      <c r="B158" s="62" t="s">
        <v>80</v>
      </c>
      <c r="C158" s="63"/>
      <c r="D158" s="64">
        <v>0</v>
      </c>
      <c r="E158" s="65">
        <v>0</v>
      </c>
    </row>
    <row r="159" spans="2:5" ht="17.25">
      <c r="B159" s="66"/>
      <c r="C159" s="66"/>
      <c r="D159" s="57"/>
      <c r="E159" s="58"/>
    </row>
    <row r="160" spans="2:5" ht="17.25">
      <c r="B160" s="66"/>
      <c r="C160" s="66"/>
      <c r="D160" s="57"/>
      <c r="E160" s="58"/>
    </row>
    <row r="161" spans="2:5" ht="17.25">
      <c r="D161" s="316"/>
      <c r="E161" s="328"/>
    </row>
    <row r="162" spans="2:5" ht="17.25">
      <c r="B162" s="73" t="s">
        <v>123</v>
      </c>
      <c r="D162" s="323"/>
      <c r="E162" s="332"/>
    </row>
    <row r="163" spans="2:5" ht="17.25">
      <c r="B163" s="82" t="s">
        <v>883</v>
      </c>
      <c r="C163" s="82"/>
      <c r="D163" s="316"/>
      <c r="E163" s="328"/>
    </row>
    <row r="164" spans="2:5" ht="17.25">
      <c r="B164" s="83">
        <v>150</v>
      </c>
      <c r="C164" s="84"/>
      <c r="D164" s="319" t="s">
        <v>109</v>
      </c>
      <c r="E164" s="76">
        <v>19639631</v>
      </c>
    </row>
    <row r="165" spans="2:5" ht="17.25">
      <c r="B165" s="66" t="s">
        <v>124</v>
      </c>
      <c r="C165" s="66"/>
      <c r="D165" s="57">
        <v>8</v>
      </c>
      <c r="E165" s="58">
        <v>157117</v>
      </c>
    </row>
    <row r="166" spans="2:5" ht="18" thickBot="1">
      <c r="B166" s="70" t="s">
        <v>115</v>
      </c>
      <c r="C166" s="70"/>
      <c r="D166" s="60">
        <v>0</v>
      </c>
      <c r="E166" s="61">
        <v>0</v>
      </c>
    </row>
    <row r="167" spans="2:5" ht="17.25">
      <c r="B167" s="66" t="s">
        <v>80</v>
      </c>
      <c r="C167" s="66"/>
      <c r="D167" s="57">
        <v>8</v>
      </c>
      <c r="E167" s="58">
        <v>157117</v>
      </c>
    </row>
    <row r="168" spans="2:5" ht="17.25">
      <c r="B168" s="66"/>
      <c r="C168" s="66"/>
      <c r="D168" s="316"/>
      <c r="E168" s="328"/>
    </row>
    <row r="169" spans="2:5" ht="17.25">
      <c r="B169" s="82" t="s">
        <v>883</v>
      </c>
      <c r="C169" s="82"/>
      <c r="D169" s="316"/>
      <c r="E169" s="328"/>
    </row>
    <row r="170" spans="2:5" ht="17.25">
      <c r="B170" s="83">
        <v>151</v>
      </c>
      <c r="C170" s="84"/>
      <c r="D170" s="319" t="s">
        <v>109</v>
      </c>
      <c r="E170" s="76">
        <v>16344</v>
      </c>
    </row>
    <row r="171" spans="2:5" ht="17.25">
      <c r="B171" s="66" t="s">
        <v>124</v>
      </c>
      <c r="C171" s="66"/>
      <c r="D171" s="57">
        <v>8</v>
      </c>
      <c r="E171" s="58">
        <v>131</v>
      </c>
    </row>
    <row r="172" spans="2:5" ht="18" thickBot="1">
      <c r="B172" s="70" t="s">
        <v>115</v>
      </c>
      <c r="C172" s="70"/>
      <c r="D172" s="60">
        <v>0</v>
      </c>
      <c r="E172" s="61">
        <v>0</v>
      </c>
    </row>
    <row r="173" spans="2:5" ht="17.25">
      <c r="B173" s="66" t="s">
        <v>80</v>
      </c>
      <c r="C173" s="66"/>
      <c r="D173" s="57">
        <v>8</v>
      </c>
      <c r="E173" s="58">
        <v>131</v>
      </c>
    </row>
    <row r="174" spans="2:5" ht="17.25">
      <c r="B174" s="66"/>
      <c r="C174" s="66"/>
      <c r="D174" s="316"/>
      <c r="E174" s="328"/>
    </row>
    <row r="175" spans="2:5" ht="17.25">
      <c r="B175" s="82" t="s">
        <v>884</v>
      </c>
      <c r="C175" s="82"/>
      <c r="D175" s="316"/>
      <c r="E175" s="328"/>
    </row>
    <row r="176" spans="2:5" ht="17.25">
      <c r="B176" s="83">
        <v>750</v>
      </c>
      <c r="C176" s="84"/>
      <c r="D176" s="319" t="s">
        <v>109</v>
      </c>
      <c r="E176" s="76">
        <v>7172773</v>
      </c>
    </row>
    <row r="177" spans="2:5" ht="17.25">
      <c r="B177" s="66" t="s">
        <v>124</v>
      </c>
      <c r="C177" s="66"/>
      <c r="D177" s="57">
        <v>8</v>
      </c>
      <c r="E177" s="58">
        <v>57382</v>
      </c>
    </row>
    <row r="178" spans="2:5" ht="18" thickBot="1">
      <c r="B178" s="70" t="s">
        <v>115</v>
      </c>
      <c r="C178" s="70"/>
      <c r="D178" s="60">
        <v>0</v>
      </c>
      <c r="E178" s="61">
        <v>0</v>
      </c>
    </row>
    <row r="179" spans="2:5" ht="17.25">
      <c r="B179" s="66" t="s">
        <v>80</v>
      </c>
      <c r="C179" s="66"/>
      <c r="D179" s="57">
        <v>8</v>
      </c>
      <c r="E179" s="58">
        <v>57382</v>
      </c>
    </row>
    <row r="180" spans="2:5" ht="17.25">
      <c r="B180" s="66"/>
      <c r="C180" s="66"/>
      <c r="D180" s="316"/>
      <c r="E180" s="328"/>
    </row>
    <row r="181" spans="2:5" ht="17.25">
      <c r="B181" s="82" t="s">
        <v>884</v>
      </c>
      <c r="C181" s="82"/>
      <c r="D181" s="316"/>
      <c r="E181" s="328"/>
    </row>
    <row r="182" spans="2:5" ht="17.25">
      <c r="B182" s="83">
        <v>751</v>
      </c>
      <c r="C182" s="84"/>
      <c r="D182" s="319" t="s">
        <v>109</v>
      </c>
      <c r="E182" s="76">
        <v>2105</v>
      </c>
    </row>
    <row r="183" spans="2:5" ht="17.25">
      <c r="B183" s="66" t="s">
        <v>124</v>
      </c>
      <c r="C183" s="66"/>
      <c r="D183" s="57">
        <v>8</v>
      </c>
      <c r="E183" s="58">
        <v>17</v>
      </c>
    </row>
    <row r="184" spans="2:5" ht="18" thickBot="1">
      <c r="B184" s="70" t="s">
        <v>115</v>
      </c>
      <c r="C184" s="70"/>
      <c r="D184" s="60">
        <v>0</v>
      </c>
      <c r="E184" s="61">
        <v>0</v>
      </c>
    </row>
    <row r="185" spans="2:5" ht="17.25">
      <c r="B185" s="66" t="s">
        <v>80</v>
      </c>
      <c r="C185" s="66"/>
      <c r="D185" s="57">
        <v>8</v>
      </c>
      <c r="E185" s="58">
        <v>17</v>
      </c>
    </row>
    <row r="186" spans="2:5" ht="17.25">
      <c r="B186" s="66"/>
      <c r="C186" s="66"/>
      <c r="D186" s="316"/>
      <c r="E186" s="328"/>
    </row>
    <row r="187" spans="2:5" ht="17.25">
      <c r="B187" s="82" t="s">
        <v>207</v>
      </c>
      <c r="C187" s="82"/>
      <c r="D187" s="316"/>
      <c r="E187" s="328"/>
    </row>
    <row r="188" spans="2:5" ht="17.25">
      <c r="B188" s="83" t="s">
        <v>206</v>
      </c>
      <c r="C188" s="84"/>
      <c r="D188" s="319" t="s">
        <v>109</v>
      </c>
      <c r="E188" s="76">
        <v>0</v>
      </c>
    </row>
    <row r="189" spans="2:5" ht="17.25">
      <c r="B189" s="66" t="s">
        <v>124</v>
      </c>
      <c r="C189" s="66"/>
      <c r="D189" s="57">
        <v>0</v>
      </c>
      <c r="E189" s="58">
        <v>0</v>
      </c>
    </row>
    <row r="190" spans="2:5" ht="18" thickBot="1">
      <c r="B190" s="70" t="s">
        <v>115</v>
      </c>
      <c r="C190" s="70"/>
      <c r="D190" s="60">
        <v>0</v>
      </c>
      <c r="E190" s="61">
        <v>0</v>
      </c>
    </row>
    <row r="191" spans="2:5" ht="17.25">
      <c r="B191" s="66" t="s">
        <v>80</v>
      </c>
      <c r="C191" s="66"/>
      <c r="D191" s="57">
        <v>0</v>
      </c>
      <c r="E191" s="58">
        <v>0</v>
      </c>
    </row>
    <row r="192" spans="2:5" ht="17.25">
      <c r="B192" s="66"/>
      <c r="C192" s="66"/>
      <c r="D192" s="316"/>
      <c r="E192" s="328"/>
    </row>
    <row r="193" spans="2:5" ht="17.25">
      <c r="B193" s="82" t="s">
        <v>207</v>
      </c>
      <c r="C193" s="82"/>
      <c r="D193" s="316"/>
      <c r="E193" s="328"/>
    </row>
    <row r="194" spans="2:5" ht="17.25">
      <c r="B194" s="83" t="s">
        <v>206</v>
      </c>
      <c r="C194" s="84"/>
      <c r="D194" s="319" t="s">
        <v>109</v>
      </c>
      <c r="E194" s="76">
        <v>0</v>
      </c>
    </row>
    <row r="195" spans="2:5" ht="17.25">
      <c r="B195" s="66" t="s">
        <v>124</v>
      </c>
      <c r="C195" s="66"/>
      <c r="D195" s="57">
        <v>0</v>
      </c>
      <c r="E195" s="58">
        <v>0</v>
      </c>
    </row>
    <row r="196" spans="2:5" ht="18" thickBot="1">
      <c r="B196" s="70" t="s">
        <v>115</v>
      </c>
      <c r="C196" s="70"/>
      <c r="D196" s="60">
        <v>0</v>
      </c>
      <c r="E196" s="61">
        <v>0</v>
      </c>
    </row>
    <row r="197" spans="2:5" ht="17.25">
      <c r="B197" s="66" t="s">
        <v>80</v>
      </c>
      <c r="C197" s="66"/>
      <c r="D197" s="57">
        <v>0</v>
      </c>
      <c r="E197" s="58">
        <v>0</v>
      </c>
    </row>
    <row r="198" spans="2:5" ht="17.25">
      <c r="B198" s="66"/>
      <c r="C198" s="66"/>
      <c r="D198" s="320"/>
      <c r="E198" s="331"/>
    </row>
    <row r="199" spans="2:5" ht="17.25">
      <c r="B199" s="82" t="s">
        <v>207</v>
      </c>
      <c r="C199" s="82"/>
      <c r="D199" s="316"/>
      <c r="E199" s="328"/>
    </row>
    <row r="200" spans="2:5" ht="17.25">
      <c r="B200" s="83" t="s">
        <v>206</v>
      </c>
      <c r="C200" s="84"/>
      <c r="D200" s="319" t="s">
        <v>109</v>
      </c>
      <c r="E200" s="76">
        <v>0</v>
      </c>
    </row>
    <row r="201" spans="2:5" ht="17.25">
      <c r="B201" s="66" t="s">
        <v>124</v>
      </c>
      <c r="C201" s="66"/>
      <c r="D201" s="57">
        <v>0</v>
      </c>
      <c r="E201" s="58">
        <v>0</v>
      </c>
    </row>
    <row r="202" spans="2:5" ht="18" thickBot="1">
      <c r="B202" s="70" t="s">
        <v>115</v>
      </c>
      <c r="C202" s="70"/>
      <c r="D202" s="60">
        <v>0</v>
      </c>
      <c r="E202" s="61">
        <v>0</v>
      </c>
    </row>
    <row r="203" spans="2:5" ht="17.25">
      <c r="B203" s="66" t="s">
        <v>80</v>
      </c>
      <c r="C203" s="66"/>
      <c r="D203" s="57">
        <v>0</v>
      </c>
      <c r="E203" s="58">
        <v>0</v>
      </c>
    </row>
    <row r="204" spans="2:5" ht="17.25">
      <c r="B204" s="66"/>
      <c r="C204" s="66"/>
      <c r="D204" s="320"/>
      <c r="E204" s="331"/>
    </row>
    <row r="205" spans="2:5" ht="17.25">
      <c r="B205" s="82" t="s">
        <v>207</v>
      </c>
      <c r="C205" s="82"/>
      <c r="D205" s="316"/>
      <c r="E205" s="328"/>
    </row>
    <row r="206" spans="2:5" ht="17.25">
      <c r="B206" s="83" t="s">
        <v>206</v>
      </c>
      <c r="C206" s="84"/>
      <c r="D206" s="319" t="s">
        <v>109</v>
      </c>
      <c r="E206" s="76">
        <v>0</v>
      </c>
    </row>
    <row r="207" spans="2:5" ht="17.25">
      <c r="B207" s="66" t="s">
        <v>124</v>
      </c>
      <c r="C207" s="66"/>
      <c r="D207" s="57">
        <v>0</v>
      </c>
      <c r="E207" s="58">
        <v>0</v>
      </c>
    </row>
    <row r="208" spans="2:5" ht="18" thickBot="1">
      <c r="B208" s="70" t="s">
        <v>115</v>
      </c>
      <c r="C208" s="70"/>
      <c r="D208" s="60">
        <v>0</v>
      </c>
      <c r="E208" s="61">
        <v>0</v>
      </c>
    </row>
    <row r="209" spans="2:6" ht="17.25">
      <c r="B209" s="66" t="s">
        <v>80</v>
      </c>
      <c r="C209" s="66"/>
      <c r="D209" s="57">
        <v>0</v>
      </c>
      <c r="E209" s="58">
        <v>0</v>
      </c>
    </row>
    <row r="210" spans="2:6" ht="17.25">
      <c r="B210" s="47"/>
      <c r="C210" s="47"/>
      <c r="D210" s="316"/>
      <c r="E210" s="328"/>
    </row>
    <row r="211" spans="2:6" ht="17.25">
      <c r="B211" s="82" t="s">
        <v>207</v>
      </c>
      <c r="C211" s="82"/>
      <c r="D211" s="316"/>
      <c r="E211" s="328"/>
    </row>
    <row r="212" spans="2:6" ht="17.25">
      <c r="B212" s="83" t="s">
        <v>206</v>
      </c>
      <c r="C212" s="84"/>
      <c r="D212" s="319" t="s">
        <v>109</v>
      </c>
      <c r="E212" s="76">
        <v>0</v>
      </c>
    </row>
    <row r="213" spans="2:6" ht="17.25">
      <c r="B213" s="66" t="s">
        <v>124</v>
      </c>
      <c r="C213" s="66"/>
      <c r="D213" s="57">
        <v>0</v>
      </c>
      <c r="E213" s="58">
        <v>0</v>
      </c>
    </row>
    <row r="214" spans="2:6" ht="18" thickBot="1">
      <c r="B214" s="70" t="s">
        <v>115</v>
      </c>
      <c r="C214" s="70"/>
      <c r="D214" s="60">
        <v>0</v>
      </c>
      <c r="E214" s="61">
        <v>0</v>
      </c>
    </row>
    <row r="215" spans="2:6" ht="17.25">
      <c r="B215" s="66" t="s">
        <v>80</v>
      </c>
      <c r="C215" s="66"/>
      <c r="D215" s="57">
        <v>0</v>
      </c>
      <c r="E215" s="58">
        <v>0</v>
      </c>
    </row>
    <row r="216" spans="2:6" ht="17.25">
      <c r="B216" s="66"/>
      <c r="C216" s="66"/>
      <c r="D216" s="320"/>
      <c r="E216" s="331"/>
    </row>
    <row r="217" spans="2:6" ht="17.25">
      <c r="B217" s="82" t="s">
        <v>207</v>
      </c>
      <c r="C217" s="82"/>
      <c r="D217" s="316"/>
      <c r="E217" s="328"/>
    </row>
    <row r="218" spans="2:6" ht="17.25">
      <c r="B218" s="83" t="s">
        <v>206</v>
      </c>
      <c r="C218" s="84"/>
      <c r="D218" s="319" t="s">
        <v>109</v>
      </c>
      <c r="E218" s="76">
        <v>0</v>
      </c>
    </row>
    <row r="219" spans="2:6" ht="17.25">
      <c r="B219" s="66" t="s">
        <v>124</v>
      </c>
      <c r="C219" s="66"/>
      <c r="D219" s="57">
        <v>0</v>
      </c>
      <c r="E219" s="58">
        <v>0</v>
      </c>
    </row>
    <row r="220" spans="2:6" ht="18" thickBot="1">
      <c r="B220" s="70" t="s">
        <v>115</v>
      </c>
      <c r="C220" s="70"/>
      <c r="D220" s="60">
        <v>0</v>
      </c>
      <c r="E220" s="61">
        <v>0</v>
      </c>
      <c r="F220" s="66"/>
    </row>
    <row r="221" spans="2:6" ht="17.25">
      <c r="B221" s="66" t="s">
        <v>80</v>
      </c>
      <c r="C221" s="66"/>
      <c r="D221" s="57">
        <v>0</v>
      </c>
      <c r="E221" s="58">
        <v>0</v>
      </c>
    </row>
    <row r="222" spans="2:6" ht="17.25">
      <c r="B222" s="66"/>
      <c r="C222" s="66"/>
      <c r="D222" s="57"/>
      <c r="E222" s="58"/>
    </row>
    <row r="223" spans="2:6" ht="17.25">
      <c r="B223" s="67" t="s">
        <v>203</v>
      </c>
      <c r="C223" s="68"/>
      <c r="D223" s="102"/>
      <c r="E223" s="76">
        <v>26830853</v>
      </c>
    </row>
    <row r="224" spans="2:6" ht="17.25">
      <c r="B224" s="66" t="s">
        <v>124</v>
      </c>
      <c r="C224" s="66"/>
      <c r="D224" s="320"/>
      <c r="E224" s="58">
        <v>214647</v>
      </c>
    </row>
    <row r="225" spans="2:5" ht="18" thickBot="1">
      <c r="B225" s="70" t="s">
        <v>115</v>
      </c>
      <c r="C225" s="70"/>
      <c r="D225" s="324"/>
      <c r="E225" s="61">
        <v>0</v>
      </c>
    </row>
    <row r="226" spans="2:5" ht="18" thickBot="1">
      <c r="B226" s="79" t="s">
        <v>203</v>
      </c>
      <c r="C226" s="80"/>
      <c r="D226" s="321"/>
      <c r="E226" s="85">
        <v>214647</v>
      </c>
    </row>
    <row r="227" spans="2:5" ht="17.25">
      <c r="B227" s="81"/>
      <c r="C227" s="81"/>
      <c r="D227" s="322"/>
      <c r="E227" s="51"/>
    </row>
    <row r="228" spans="2:5" ht="17.25">
      <c r="B228" s="81"/>
      <c r="C228" s="81"/>
      <c r="D228" s="322"/>
      <c r="E228" s="51"/>
    </row>
    <row r="229" spans="2:5" ht="17.25">
      <c r="B229" s="81"/>
      <c r="C229" s="81"/>
      <c r="D229" s="322"/>
      <c r="E229" s="51"/>
    </row>
    <row r="230" spans="2:5" ht="17.25">
      <c r="B230" s="73" t="s">
        <v>125</v>
      </c>
      <c r="C230" s="73"/>
      <c r="D230" s="320"/>
      <c r="E230" s="331"/>
    </row>
    <row r="231" spans="2:5" ht="17.25">
      <c r="B231" s="54" t="s">
        <v>126</v>
      </c>
      <c r="C231" s="69" t="s">
        <v>127</v>
      </c>
      <c r="D231" s="314" t="s">
        <v>81</v>
      </c>
      <c r="E231" s="333" t="s">
        <v>82</v>
      </c>
    </row>
    <row r="232" spans="2:5" ht="17.25">
      <c r="B232" s="51" t="s">
        <v>587</v>
      </c>
      <c r="C232" s="58">
        <v>109422346</v>
      </c>
      <c r="D232" s="57">
        <v>3</v>
      </c>
      <c r="E232" s="58">
        <v>328267</v>
      </c>
    </row>
    <row r="233" spans="2:5" ht="17.25">
      <c r="B233" s="51" t="s">
        <v>588</v>
      </c>
      <c r="C233" s="58">
        <v>136253199</v>
      </c>
      <c r="D233" s="57">
        <v>6</v>
      </c>
      <c r="E233" s="58">
        <v>817519</v>
      </c>
    </row>
    <row r="234" spans="2:5" ht="17.25">
      <c r="B234" s="51" t="s">
        <v>589</v>
      </c>
      <c r="C234" s="58">
        <v>136253199</v>
      </c>
      <c r="D234" s="57">
        <v>1</v>
      </c>
      <c r="E234" s="58">
        <v>136253</v>
      </c>
    </row>
    <row r="235" spans="2:5" ht="17.25">
      <c r="B235" s="51" t="s">
        <v>590</v>
      </c>
      <c r="C235" s="58">
        <v>103183151</v>
      </c>
      <c r="D235" s="57">
        <v>1</v>
      </c>
      <c r="E235" s="58">
        <v>103183</v>
      </c>
    </row>
    <row r="236" spans="2:5" ht="17.25">
      <c r="B236" s="51" t="s">
        <v>591</v>
      </c>
      <c r="C236" s="58">
        <v>136253199</v>
      </c>
      <c r="D236" s="57">
        <v>1</v>
      </c>
      <c r="E236" s="58">
        <v>136253</v>
      </c>
    </row>
    <row r="237" spans="2:5" ht="17.25">
      <c r="B237" s="51" t="s">
        <v>592</v>
      </c>
      <c r="C237" s="58">
        <v>136253199</v>
      </c>
      <c r="D237" s="57">
        <v>1</v>
      </c>
      <c r="E237" s="58">
        <v>136253</v>
      </c>
    </row>
    <row r="238" spans="2:5" ht="17.25">
      <c r="B238" s="51" t="s">
        <v>593</v>
      </c>
      <c r="C238" s="58">
        <v>2557030</v>
      </c>
      <c r="D238" s="57">
        <v>0</v>
      </c>
      <c r="E238" s="58">
        <v>0</v>
      </c>
    </row>
    <row r="239" spans="2:5" ht="17.25">
      <c r="B239" s="51" t="s">
        <v>594</v>
      </c>
      <c r="C239" s="58">
        <v>788888</v>
      </c>
      <c r="D239" s="57">
        <v>0</v>
      </c>
      <c r="E239" s="58">
        <v>0</v>
      </c>
    </row>
    <row r="240" spans="2:5" ht="17.25">
      <c r="B240" s="51" t="s">
        <v>595</v>
      </c>
      <c r="C240" s="58">
        <v>7788857</v>
      </c>
      <c r="D240" s="57">
        <v>3</v>
      </c>
      <c r="E240" s="58">
        <v>23367</v>
      </c>
    </row>
    <row r="241" spans="2:5" ht="17.25">
      <c r="B241" s="51" t="s">
        <v>885</v>
      </c>
      <c r="C241" s="58">
        <v>977691</v>
      </c>
      <c r="D241" s="57">
        <v>0</v>
      </c>
      <c r="E241" s="58">
        <v>0</v>
      </c>
    </row>
    <row r="242" spans="2:5" ht="17.25">
      <c r="B242" s="51" t="s">
        <v>596</v>
      </c>
      <c r="C242" s="58">
        <v>1097540</v>
      </c>
      <c r="D242" s="57">
        <v>0</v>
      </c>
      <c r="E242" s="58">
        <v>0</v>
      </c>
    </row>
    <row r="243" spans="2:5" ht="17.25">
      <c r="B243" s="51" t="s">
        <v>597</v>
      </c>
      <c r="C243" s="58">
        <v>3528073</v>
      </c>
      <c r="D243" s="57">
        <v>0</v>
      </c>
      <c r="E243" s="58">
        <v>0</v>
      </c>
    </row>
    <row r="244" spans="2:5" ht="17.25">
      <c r="B244" s="51" t="s">
        <v>599</v>
      </c>
      <c r="C244" s="58">
        <v>516584</v>
      </c>
      <c r="D244" s="57">
        <v>4</v>
      </c>
      <c r="E244" s="58">
        <v>2066</v>
      </c>
    </row>
    <row r="245" spans="2:5" ht="17.25">
      <c r="B245" s="51" t="s">
        <v>598</v>
      </c>
      <c r="C245" s="58">
        <v>469676</v>
      </c>
      <c r="D245" s="57">
        <v>0</v>
      </c>
      <c r="E245" s="58">
        <v>0</v>
      </c>
    </row>
    <row r="246" spans="2:5" ht="17.25">
      <c r="B246" s="51">
        <v>0</v>
      </c>
      <c r="C246" s="58">
        <v>0</v>
      </c>
      <c r="D246" s="57">
        <v>0</v>
      </c>
      <c r="E246" s="58">
        <v>0</v>
      </c>
    </row>
    <row r="247" spans="2:5" ht="17.25">
      <c r="B247" s="51">
        <v>0</v>
      </c>
      <c r="C247" s="58">
        <v>0</v>
      </c>
      <c r="D247" s="57">
        <v>0</v>
      </c>
      <c r="E247" s="58">
        <v>0</v>
      </c>
    </row>
    <row r="248" spans="2:5" ht="17.25">
      <c r="B248" s="51">
        <v>0</v>
      </c>
      <c r="C248" s="58">
        <v>0</v>
      </c>
      <c r="D248" s="57">
        <v>0</v>
      </c>
      <c r="E248" s="58">
        <v>0</v>
      </c>
    </row>
    <row r="249" spans="2:5" ht="17.25">
      <c r="B249" s="51">
        <v>0</v>
      </c>
      <c r="C249" s="58">
        <v>0</v>
      </c>
      <c r="D249" s="57">
        <v>0</v>
      </c>
      <c r="E249" s="58">
        <v>0</v>
      </c>
    </row>
    <row r="250" spans="2:5" ht="17.25">
      <c r="B250" s="51">
        <v>0</v>
      </c>
      <c r="C250" s="58">
        <v>0</v>
      </c>
      <c r="D250" s="57">
        <v>0</v>
      </c>
      <c r="E250" s="58">
        <v>0</v>
      </c>
    </row>
    <row r="251" spans="2:5" ht="17.25">
      <c r="B251" s="51">
        <v>0</v>
      </c>
      <c r="C251" s="58">
        <v>0</v>
      </c>
      <c r="D251" s="57">
        <v>0</v>
      </c>
      <c r="E251" s="58">
        <v>0</v>
      </c>
    </row>
    <row r="252" spans="2:5" ht="17.25">
      <c r="B252" s="51">
        <v>0</v>
      </c>
      <c r="C252" s="58">
        <v>0</v>
      </c>
      <c r="D252" s="57">
        <v>0</v>
      </c>
      <c r="E252" s="58">
        <v>0</v>
      </c>
    </row>
    <row r="253" spans="2:5" ht="17.25">
      <c r="B253" s="51">
        <v>0</v>
      </c>
      <c r="C253" s="58">
        <v>0</v>
      </c>
      <c r="D253" s="57">
        <v>0</v>
      </c>
      <c r="E253" s="58">
        <v>0</v>
      </c>
    </row>
    <row r="254" spans="2:5" ht="17.25">
      <c r="B254" s="51">
        <v>0</v>
      </c>
      <c r="C254" s="58">
        <v>0</v>
      </c>
      <c r="D254" s="57">
        <v>0</v>
      </c>
      <c r="E254" s="58">
        <v>0</v>
      </c>
    </row>
    <row r="255" spans="2:5" ht="17.25">
      <c r="B255" s="51">
        <v>0</v>
      </c>
      <c r="C255" s="58">
        <v>0</v>
      </c>
      <c r="D255" s="57">
        <v>0</v>
      </c>
      <c r="E255" s="58">
        <v>0</v>
      </c>
    </row>
    <row r="256" spans="2:5" ht="17.25">
      <c r="B256" s="51">
        <v>0</v>
      </c>
      <c r="C256" s="58">
        <v>0</v>
      </c>
      <c r="D256" s="57">
        <v>0</v>
      </c>
      <c r="E256" s="58">
        <v>0</v>
      </c>
    </row>
    <row r="257" spans="2:6" ht="17.25">
      <c r="B257" s="51">
        <v>0</v>
      </c>
      <c r="C257" s="58">
        <v>0</v>
      </c>
      <c r="D257" s="57">
        <v>0</v>
      </c>
      <c r="E257" s="58">
        <v>0</v>
      </c>
      <c r="F257" s="58"/>
    </row>
    <row r="258" spans="2:6" ht="17.25">
      <c r="B258" s="51">
        <v>0</v>
      </c>
      <c r="C258" s="58">
        <v>0</v>
      </c>
      <c r="D258" s="57">
        <v>0</v>
      </c>
      <c r="E258" s="58">
        <v>0</v>
      </c>
    </row>
    <row r="259" spans="2:6" ht="17.25">
      <c r="B259" s="51">
        <v>0</v>
      </c>
      <c r="C259" s="58">
        <v>0</v>
      </c>
      <c r="D259" s="57">
        <v>0</v>
      </c>
      <c r="E259" s="58">
        <v>0</v>
      </c>
    </row>
    <row r="260" spans="2:6" ht="17.25">
      <c r="B260" s="51">
        <v>0</v>
      </c>
      <c r="C260" s="58">
        <v>0</v>
      </c>
      <c r="D260" s="57">
        <v>0</v>
      </c>
      <c r="E260" s="58">
        <v>0</v>
      </c>
    </row>
    <row r="261" spans="2:6" ht="17.25">
      <c r="B261" s="51">
        <v>0</v>
      </c>
      <c r="C261" s="58">
        <v>0</v>
      </c>
      <c r="D261" s="57">
        <v>0</v>
      </c>
      <c r="E261" s="58">
        <v>0</v>
      </c>
    </row>
    <row r="262" spans="2:6" ht="17.25">
      <c r="B262" s="51">
        <v>0</v>
      </c>
      <c r="C262" s="58">
        <v>0</v>
      </c>
      <c r="D262" s="57">
        <v>0</v>
      </c>
      <c r="E262" s="58">
        <v>0</v>
      </c>
    </row>
    <row r="263" spans="2:6" ht="18" thickBot="1">
      <c r="B263" s="71">
        <v>0</v>
      </c>
      <c r="C263" s="61">
        <v>0</v>
      </c>
      <c r="D263" s="60">
        <v>0</v>
      </c>
      <c r="E263" s="61">
        <v>0</v>
      </c>
    </row>
    <row r="264" spans="2:6" ht="18" thickBot="1">
      <c r="B264" s="79" t="s">
        <v>79</v>
      </c>
      <c r="C264" s="80"/>
      <c r="D264" s="321"/>
      <c r="E264" s="65">
        <v>1683161</v>
      </c>
    </row>
    <row r="265" spans="2:6" ht="17.25">
      <c r="B265" s="81"/>
      <c r="C265" s="81"/>
      <c r="D265" s="322"/>
      <c r="E265" s="58"/>
    </row>
    <row r="266" spans="2:6" ht="17.25">
      <c r="B266" s="81"/>
      <c r="C266" s="81"/>
      <c r="D266" s="322"/>
      <c r="E266" s="58"/>
    </row>
    <row r="267" spans="2:6" ht="17.25">
      <c r="B267" s="81"/>
      <c r="C267" s="81"/>
      <c r="D267" s="322"/>
      <c r="E267" s="334"/>
    </row>
    <row r="268" spans="2:6" ht="17.25">
      <c r="B268" s="53" t="s">
        <v>128</v>
      </c>
      <c r="C268" s="53"/>
      <c r="D268" s="325"/>
      <c r="E268" s="333"/>
    </row>
    <row r="269" spans="2:6" ht="17.25">
      <c r="B269" s="66" t="s">
        <v>129</v>
      </c>
      <c r="C269" s="66"/>
      <c r="D269" s="320"/>
      <c r="E269" s="58">
        <v>1635038</v>
      </c>
    </row>
    <row r="270" spans="2:6" ht="17.25">
      <c r="B270" s="66" t="s">
        <v>130</v>
      </c>
      <c r="C270" s="66"/>
      <c r="D270" s="320"/>
      <c r="E270" s="58">
        <v>1635038</v>
      </c>
    </row>
    <row r="271" spans="2:6" ht="17.25">
      <c r="B271" s="66" t="s">
        <v>78</v>
      </c>
      <c r="C271" s="66"/>
      <c r="D271" s="320"/>
      <c r="E271" s="58">
        <v>817519</v>
      </c>
    </row>
    <row r="272" spans="2:6" ht="17.25">
      <c r="B272" s="66" t="s">
        <v>131</v>
      </c>
      <c r="C272" s="66"/>
      <c r="D272" s="320"/>
      <c r="E272" s="58">
        <v>3610710</v>
      </c>
    </row>
    <row r="273" spans="2:5" ht="17.25">
      <c r="B273" s="66" t="s">
        <v>132</v>
      </c>
      <c r="C273" s="66"/>
      <c r="D273" s="320"/>
      <c r="E273" s="58">
        <v>0</v>
      </c>
    </row>
    <row r="274" spans="2:5" ht="17.25">
      <c r="B274" s="66" t="s">
        <v>133</v>
      </c>
      <c r="C274" s="66"/>
      <c r="D274" s="320"/>
      <c r="E274" s="58">
        <v>214647</v>
      </c>
    </row>
    <row r="275" spans="2:5" ht="18" thickBot="1">
      <c r="B275" s="70" t="s">
        <v>134</v>
      </c>
      <c r="C275" s="70"/>
      <c r="D275" s="324"/>
      <c r="E275" s="61">
        <v>1683161</v>
      </c>
    </row>
    <row r="276" spans="2:5" ht="18" thickBot="1">
      <c r="B276" s="79" t="s">
        <v>135</v>
      </c>
      <c r="C276" s="80"/>
      <c r="D276" s="321"/>
      <c r="E276" s="65">
        <v>9596113</v>
      </c>
    </row>
  </sheetData>
  <phoneticPr fontId="2" type="noConversion"/>
  <pageMargins left="0.75" right="0.75" top="1" bottom="1" header="0.5" footer="0.5"/>
  <pageSetup scale="72" fitToHeight="3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BB49"/>
  <sheetViews>
    <sheetView workbookViewId="0">
      <selection activeCell="B1" sqref="B1"/>
    </sheetView>
  </sheetViews>
  <sheetFormatPr defaultColWidth="8.7109375" defaultRowHeight="15.75"/>
  <cols>
    <col min="1" max="1" width="2" style="193" customWidth="1"/>
    <col min="2" max="2" width="19.28515625" style="193" customWidth="1"/>
    <col min="3" max="3" width="15.28515625" style="198" customWidth="1"/>
    <col min="4" max="19" width="21" style="193" hidden="1" customWidth="1"/>
    <col min="20" max="20" width="21" style="193" customWidth="1"/>
    <col min="21" max="22" width="19.7109375" style="193" hidden="1" customWidth="1"/>
    <col min="23" max="23" width="19.7109375" style="193" customWidth="1"/>
    <col min="24" max="28" width="36.28515625" style="193" hidden="1" customWidth="1"/>
    <col min="29" max="31" width="27.7109375" style="193" hidden="1" customWidth="1"/>
    <col min="32" max="32" width="27.7109375" style="193" customWidth="1"/>
    <col min="33" max="34" width="29" style="193" customWidth="1"/>
    <col min="35" max="35" width="29" style="193" hidden="1" customWidth="1"/>
    <col min="36" max="40" width="28" style="193" hidden="1" customWidth="1"/>
    <col min="41" max="41" width="26.85546875" style="193" hidden="1" customWidth="1"/>
    <col min="42" max="42" width="26.85546875" style="193" customWidth="1"/>
    <col min="43" max="43" width="30.5703125" style="193" customWidth="1"/>
    <col min="44" max="44" width="32.28515625" style="193" customWidth="1"/>
    <col min="45" max="45" width="1.7109375" style="193" customWidth="1"/>
    <col min="46" max="47" width="23.5703125" style="193" customWidth="1"/>
    <col min="48" max="48" width="23.7109375" style="193" customWidth="1"/>
    <col min="49" max="49" width="14" style="193" customWidth="1"/>
    <col min="50" max="51" width="25.140625" style="193" bestFit="1" customWidth="1"/>
    <col min="52" max="52" width="14" style="193" customWidth="1"/>
    <col min="53" max="53" width="16" style="193" bestFit="1" customWidth="1"/>
    <col min="54" max="57" width="14" style="193" customWidth="1"/>
    <col min="58" max="16384" width="8.7109375" style="193"/>
  </cols>
  <sheetData>
    <row r="1" spans="2:54" ht="63">
      <c r="B1" s="409" t="s">
        <v>887</v>
      </c>
      <c r="C1" s="138"/>
      <c r="D1" s="140" t="s">
        <v>91</v>
      </c>
      <c r="E1" s="140" t="s">
        <v>92</v>
      </c>
      <c r="F1" s="140" t="s">
        <v>93</v>
      </c>
      <c r="G1" s="140" t="s">
        <v>94</v>
      </c>
      <c r="H1" s="140" t="s">
        <v>95</v>
      </c>
      <c r="I1" s="140" t="s">
        <v>96</v>
      </c>
      <c r="J1" s="140" t="s">
        <v>97</v>
      </c>
      <c r="K1" s="140" t="s">
        <v>98</v>
      </c>
      <c r="L1" s="140" t="s">
        <v>99</v>
      </c>
      <c r="M1" s="140" t="s">
        <v>100</v>
      </c>
      <c r="N1" s="140" t="s">
        <v>101</v>
      </c>
      <c r="O1" s="140" t="s">
        <v>102</v>
      </c>
      <c r="P1" s="140" t="s">
        <v>103</v>
      </c>
      <c r="Q1" s="140" t="s">
        <v>104</v>
      </c>
      <c r="R1" s="161" t="s">
        <v>178</v>
      </c>
      <c r="S1" s="165" t="s">
        <v>179</v>
      </c>
      <c r="T1" s="152" t="s">
        <v>130</v>
      </c>
      <c r="U1" s="141" t="s">
        <v>124</v>
      </c>
      <c r="V1" s="141" t="s">
        <v>115</v>
      </c>
      <c r="W1" s="160" t="s">
        <v>133</v>
      </c>
      <c r="X1" s="101" t="s">
        <v>110</v>
      </c>
      <c r="Y1" s="101" t="s">
        <v>173</v>
      </c>
      <c r="Z1" s="101" t="s">
        <v>174</v>
      </c>
      <c r="AA1" s="101" t="s">
        <v>175</v>
      </c>
      <c r="AB1" s="101" t="s">
        <v>112</v>
      </c>
      <c r="AC1" s="101" t="s">
        <v>113</v>
      </c>
      <c r="AD1" s="101" t="s">
        <v>114</v>
      </c>
      <c r="AE1" s="101" t="s">
        <v>115</v>
      </c>
      <c r="AF1" s="156" t="s">
        <v>180</v>
      </c>
      <c r="AG1" s="189" t="s">
        <v>176</v>
      </c>
      <c r="AH1" s="190" t="s">
        <v>177</v>
      </c>
      <c r="AI1" s="191" t="s">
        <v>119</v>
      </c>
      <c r="AJ1" s="191" t="s">
        <v>120</v>
      </c>
      <c r="AK1" s="191" t="s">
        <v>121</v>
      </c>
      <c r="AL1" s="191" t="s">
        <v>122</v>
      </c>
      <c r="AM1" s="191" t="s">
        <v>122</v>
      </c>
      <c r="AN1" s="191" t="s">
        <v>122</v>
      </c>
      <c r="AO1" s="191" t="s">
        <v>115</v>
      </c>
      <c r="AP1" s="192" t="s">
        <v>132</v>
      </c>
      <c r="AQ1" s="153" t="s">
        <v>209</v>
      </c>
      <c r="AR1" s="145" t="s">
        <v>79</v>
      </c>
      <c r="AT1" s="200" t="s">
        <v>210</v>
      </c>
      <c r="AU1" s="200" t="s">
        <v>211</v>
      </c>
      <c r="AV1" s="150" t="s">
        <v>135</v>
      </c>
    </row>
    <row r="2" spans="2:54">
      <c r="B2" s="482" t="s">
        <v>164</v>
      </c>
      <c r="C2" s="139" t="s">
        <v>81</v>
      </c>
      <c r="D2" s="120">
        <f ca="1">INDIRECT("'"&amp;$B2&amp;"'!D13",TRUE)</f>
        <v>0</v>
      </c>
      <c r="E2" s="120">
        <f ca="1">INDIRECT("'"&amp;$B2&amp;"'!D14",TRUE)</f>
        <v>0</v>
      </c>
      <c r="F2" s="120">
        <f ca="1">INDIRECT("'"&amp;$B2&amp;"'!D15",TRUE)</f>
        <v>0</v>
      </c>
      <c r="G2" s="120">
        <f ca="1">INDIRECT("'"&amp;$B2&amp;"'!D16",TRUE)</f>
        <v>0</v>
      </c>
      <c r="H2" s="120">
        <f ca="1">INDIRECT("'"&amp;$B2&amp;"'!D17",TRUE)</f>
        <v>0</v>
      </c>
      <c r="I2" s="120">
        <f ca="1">INDIRECT("'"&amp;$B2&amp;"'!D18",TRUE)</f>
        <v>0</v>
      </c>
      <c r="J2" s="120">
        <f ca="1">INDIRECT("'"&amp;$B2&amp;"'!D19",TRUE)</f>
        <v>0</v>
      </c>
      <c r="K2" s="120">
        <f ca="1">INDIRECT("'"&amp;$B2&amp;"'!D20",TRUE)</f>
        <v>0</v>
      </c>
      <c r="L2" s="120">
        <f ca="1">INDIRECT("'"&amp;$B2&amp;"'!D21",TRUE)</f>
        <v>0</v>
      </c>
      <c r="M2" s="120">
        <f ca="1">INDIRECT("'"&amp;$B2&amp;"'!D22",TRUE)</f>
        <v>0</v>
      </c>
      <c r="N2" s="120">
        <f ca="1">INDIRECT("'"&amp;$B2&amp;"'!D23",TRUE)</f>
        <v>0</v>
      </c>
      <c r="O2" s="120">
        <f ca="1">INDIRECT("'"&amp;$B2&amp;"'!D24",TRUE)</f>
        <v>0</v>
      </c>
      <c r="P2" s="120">
        <f ca="1">INDIRECT("'"&amp;$B2&amp;"'!D25",TRUE)</f>
        <v>12</v>
      </c>
      <c r="Q2" s="120">
        <f ca="1">INDIRECT("'"&amp;$B2&amp;"'!D26",TRUE)</f>
        <v>0</v>
      </c>
      <c r="R2" s="162">
        <f t="shared" ref="R2:R47" ca="1" si="0">SUM(D2:Q2)</f>
        <v>12</v>
      </c>
      <c r="S2" s="110">
        <f ca="1">INDIRECT("'"&amp;$B2&amp;"'!D29",TRUE)</f>
        <v>0</v>
      </c>
      <c r="T2" s="146">
        <f t="shared" ref="T2:T49" ca="1" si="1">R2+S2</f>
        <v>12</v>
      </c>
      <c r="U2" s="120"/>
      <c r="V2" s="120"/>
      <c r="W2" s="146"/>
      <c r="X2" s="120"/>
      <c r="Y2" s="120"/>
      <c r="Z2" s="120"/>
      <c r="AA2" s="120"/>
      <c r="AB2" s="120"/>
      <c r="AC2" s="120"/>
      <c r="AD2" s="120"/>
      <c r="AE2" s="120"/>
      <c r="AF2" s="157"/>
      <c r="AG2" s="154"/>
      <c r="AH2" s="146"/>
      <c r="AI2" s="120"/>
      <c r="AJ2" s="120"/>
      <c r="AK2" s="120"/>
      <c r="AL2" s="120"/>
      <c r="AM2" s="120"/>
      <c r="AN2" s="120"/>
      <c r="AO2" s="120"/>
      <c r="AP2" s="146"/>
      <c r="AQ2" s="146"/>
      <c r="AR2" s="146"/>
      <c r="AT2" s="146"/>
      <c r="AU2" s="146"/>
      <c r="AV2" s="146"/>
    </row>
    <row r="3" spans="2:54">
      <c r="B3" s="483"/>
      <c r="C3" s="142" t="s">
        <v>82</v>
      </c>
      <c r="D3" s="143">
        <f ca="1">INDIRECT("'"&amp;$B2&amp;"'!E13",TRUE)</f>
        <v>0</v>
      </c>
      <c r="E3" s="143">
        <f ca="1">INDIRECT("'"&amp;$B2&amp;"'!E14",TRUE)</f>
        <v>0</v>
      </c>
      <c r="F3" s="143">
        <f ca="1">INDIRECT("'"&amp;$B2&amp;"'!E15",TRUE)</f>
        <v>0</v>
      </c>
      <c r="G3" s="143">
        <f ca="1">INDIRECT("'"&amp;$B2&amp;"'!E16",TRUE)</f>
        <v>0</v>
      </c>
      <c r="H3" s="143">
        <f ca="1">INDIRECT("'"&amp;$B2&amp;"'!E17",TRUE)</f>
        <v>0</v>
      </c>
      <c r="I3" s="143">
        <f ca="1">INDIRECT("'"&amp;$B2&amp;"'!E18",TRUE)</f>
        <v>0</v>
      </c>
      <c r="J3" s="143">
        <f ca="1">INDIRECT("'"&amp;$B2&amp;"'!E19",TRUE)</f>
        <v>0</v>
      </c>
      <c r="K3" s="143">
        <f ca="1">INDIRECT("'"&amp;$B2&amp;"'!E20",TRUE)</f>
        <v>0</v>
      </c>
      <c r="L3" s="143">
        <f ca="1">INDIRECT("'"&amp;$B2&amp;"'!D21",TRUE)</f>
        <v>0</v>
      </c>
      <c r="M3" s="143">
        <f ca="1">INDIRECT("'"&amp;$B2&amp;"'!E22",TRUE)</f>
        <v>0</v>
      </c>
      <c r="N3" s="143">
        <f ca="1">INDIRECT("'"&amp;$B2&amp;"'!E23",TRUE)</f>
        <v>0</v>
      </c>
      <c r="O3" s="143">
        <f ca="1">INDIRECT("'"&amp;$B2&amp;"'!E24",TRUE)</f>
        <v>0</v>
      </c>
      <c r="P3" s="143">
        <f ca="1">INDIRECT("'"&amp;$B2&amp;"'!E25",TRUE)</f>
        <v>4974665</v>
      </c>
      <c r="Q3" s="143">
        <f ca="1">INDIRECT("'"&amp;$B2&amp;"'!E26",TRUE)</f>
        <v>0</v>
      </c>
      <c r="R3" s="163">
        <f t="shared" ca="1" si="0"/>
        <v>4974665</v>
      </c>
      <c r="S3" s="166">
        <f ca="1">INDIRECT("'"&amp;$B2&amp;"'!E29",TRUE)</f>
        <v>0</v>
      </c>
      <c r="T3" s="147">
        <f t="shared" ca="1" si="1"/>
        <v>4974665</v>
      </c>
      <c r="U3" s="143">
        <f ca="1">INDIRECT("'"&amp;$B2&amp;"'!E224",TRUE)</f>
        <v>1924608</v>
      </c>
      <c r="V3" s="143">
        <f ca="1">INDIRECT("'"&amp;$B2&amp;"'!E225",TRUE)</f>
        <v>0</v>
      </c>
      <c r="W3" s="147">
        <f ca="1">U3+V3</f>
        <v>1924608</v>
      </c>
      <c r="X3" s="143">
        <f ca="1">INDIRECT("'"&amp;$B2&amp;"'!E136",TRUE)</f>
        <v>10363886</v>
      </c>
      <c r="Y3" s="143">
        <f ca="1">INDIRECT("'"&amp;$B2&amp;"'!E137",TRUE)</f>
        <v>0</v>
      </c>
      <c r="Z3" s="143">
        <f ca="1">INDIRECT("'"&amp;$B2&amp;"'!E138",TRUE)</f>
        <v>0</v>
      </c>
      <c r="AA3" s="143">
        <f ca="1">INDIRECT("'"&amp;$B2&amp;"'!E139",TRUE)</f>
        <v>0</v>
      </c>
      <c r="AB3" s="143">
        <f ca="1">INDIRECT("'"&amp;$B2&amp;"'!E140",TRUE)</f>
        <v>0</v>
      </c>
      <c r="AC3" s="143">
        <f ca="1">INDIRECT("'"&amp;$B2&amp;"'!E141",TRUE)</f>
        <v>0</v>
      </c>
      <c r="AD3" s="143">
        <f ca="1">INDIRECT("'"&amp;$B2&amp;"'!E142",TRUE)</f>
        <v>414555</v>
      </c>
      <c r="AE3" s="143">
        <f ca="1">INDIRECT("'"&amp;$B2&amp;"'!E143",TRUE)</f>
        <v>1658222</v>
      </c>
      <c r="AF3" s="158">
        <f ca="1">SUM(X3:AE3)</f>
        <v>12436663</v>
      </c>
      <c r="AG3" s="155">
        <f ca="1">INDIRECT("'"&amp;$B2&amp;"'!E8",TRUE)</f>
        <v>4974665</v>
      </c>
      <c r="AH3" s="147">
        <f ca="1">INDIRECT("'"&amp;$B2&amp;"'!E147",TRUE)</f>
        <v>2487333</v>
      </c>
      <c r="AI3" s="143">
        <f ca="1">INDIRECT("'"&amp;$B2&amp;"'!E151",TRUE)</f>
        <v>0</v>
      </c>
      <c r="AJ3" s="143">
        <f ca="1">INDIRECT("'"&amp;$B2&amp;"'!E152",TRUE)</f>
        <v>0</v>
      </c>
      <c r="AK3" s="143">
        <f ca="1">INDIRECT("'"&amp;$B2&amp;"'!E153",TRUE)</f>
        <v>0</v>
      </c>
      <c r="AL3" s="143">
        <f ca="1">INDIRECT("'"&amp;$B2&amp;"'!E154",TRUE)</f>
        <v>0</v>
      </c>
      <c r="AM3" s="143">
        <f ca="1">INDIRECT("'"&amp;$B2&amp;"'!E155",TRUE)</f>
        <v>0</v>
      </c>
      <c r="AN3" s="143">
        <f ca="1">INDIRECT("'"&amp;$B2&amp;"'!E156",TRUE)</f>
        <v>0</v>
      </c>
      <c r="AO3" s="143">
        <f ca="1">INDIRECT("'"&amp;$B2&amp;"'!E157",TRUE)</f>
        <v>0</v>
      </c>
      <c r="AP3" s="147">
        <f ca="1">SUM(AI3:AO3)</f>
        <v>0</v>
      </c>
      <c r="AQ3" s="147">
        <f ca="1">AF3+AG3+AH3+AP3</f>
        <v>19898661</v>
      </c>
      <c r="AR3" s="147">
        <f ca="1">INDIRECT("'"&amp;$B2&amp;"'!E264",TRUE)</f>
        <v>2582817</v>
      </c>
      <c r="AT3" s="147">
        <f ca="1">INDIRECT("'"&amp;$B2&amp;"'!C2",TRUE)</f>
        <v>414555453</v>
      </c>
      <c r="AU3" s="147">
        <f ca="1">INDIRECT("'"&amp;$B2&amp;"'!E223",TRUE)</f>
        <v>240575997</v>
      </c>
      <c r="AV3" s="177">
        <f ca="1">T3+W3+AF3+AG3+AH3+AR3+AP3</f>
        <v>29380751</v>
      </c>
    </row>
    <row r="4" spans="2:54">
      <c r="B4" s="482" t="s">
        <v>181</v>
      </c>
      <c r="C4" s="139" t="s">
        <v>81</v>
      </c>
      <c r="D4" s="120">
        <f ca="1">INDIRECT("'"&amp;$B4&amp;"'!D13",TRUE)</f>
        <v>0</v>
      </c>
      <c r="E4" s="120">
        <f ca="1">INDIRECT("'"&amp;$B4&amp;"'!D14",TRUE)</f>
        <v>5.1139999999999999</v>
      </c>
      <c r="F4" s="120">
        <f ca="1">INDIRECT("'"&amp;$B4&amp;"'!D15",TRUE)</f>
        <v>1.1870000000000001</v>
      </c>
      <c r="G4" s="120">
        <f ca="1">INDIRECT("'"&amp;$B4&amp;"'!D16",TRUE)</f>
        <v>0</v>
      </c>
      <c r="H4" s="120">
        <f ca="1">INDIRECT("'"&amp;$B4&amp;"'!D17",TRUE)</f>
        <v>0</v>
      </c>
      <c r="I4" s="120">
        <f ca="1">INDIRECT("'"&amp;$B4&amp;"'!D18",TRUE)</f>
        <v>4.048</v>
      </c>
      <c r="J4" s="120">
        <f ca="1">INDIRECT("'"&amp;$B4&amp;"'!D19",TRUE)</f>
        <v>0</v>
      </c>
      <c r="K4" s="120">
        <f ca="1">INDIRECT("'"&amp;$B4&amp;"'!D20",TRUE)</f>
        <v>0</v>
      </c>
      <c r="L4" s="120">
        <f ca="1">INDIRECT("'"&amp;$B4&amp;"'!D21",TRUE)</f>
        <v>0</v>
      </c>
      <c r="M4" s="120">
        <f ca="1">INDIRECT("'"&amp;$B4&amp;"'!D22",TRUE)</f>
        <v>0</v>
      </c>
      <c r="N4" s="120">
        <f ca="1">INDIRECT("'"&amp;$B4&amp;"'!D23",TRUE)</f>
        <v>0</v>
      </c>
      <c r="O4" s="120">
        <f ca="1">INDIRECT("'"&amp;$B4&amp;"'!D24",TRUE)</f>
        <v>0</v>
      </c>
      <c r="P4" s="120">
        <f ca="1">INDIRECT("'"&amp;$B4&amp;"'!D25",TRUE)</f>
        <v>1.651</v>
      </c>
      <c r="Q4" s="120">
        <f ca="1">INDIRECT("'"&amp;$B4&amp;"'!D26",TRUE)</f>
        <v>0</v>
      </c>
      <c r="R4" s="162">
        <f t="shared" ca="1" si="0"/>
        <v>12</v>
      </c>
      <c r="S4" s="110">
        <f ca="1">INDIRECT("'"&amp;$B4&amp;"'!D29",TRUE)</f>
        <v>0</v>
      </c>
      <c r="T4" s="146">
        <f t="shared" ca="1" si="1"/>
        <v>12</v>
      </c>
      <c r="U4" s="120"/>
      <c r="V4" s="120"/>
      <c r="W4" s="146"/>
      <c r="X4" s="120"/>
      <c r="Y4" s="120"/>
      <c r="Z4" s="120"/>
      <c r="AA4" s="120"/>
      <c r="AB4" s="120"/>
      <c r="AC4" s="120"/>
      <c r="AD4" s="120"/>
      <c r="AE4" s="120"/>
      <c r="AF4" s="157"/>
      <c r="AG4" s="154"/>
      <c r="AH4" s="146"/>
      <c r="AI4" s="120"/>
      <c r="AJ4" s="120"/>
      <c r="AK4" s="120"/>
      <c r="AL4" s="120"/>
      <c r="AM4" s="120"/>
      <c r="AN4" s="120"/>
      <c r="AO4" s="120"/>
      <c r="AP4" s="146"/>
      <c r="AQ4" s="146"/>
      <c r="AR4" s="146"/>
      <c r="AT4" s="146"/>
      <c r="AU4" s="146"/>
      <c r="AV4" s="146"/>
    </row>
    <row r="5" spans="2:54">
      <c r="B5" s="483"/>
      <c r="C5" s="142" t="s">
        <v>82</v>
      </c>
      <c r="D5" s="143">
        <f ca="1">INDIRECT("'"&amp;$B4&amp;"'!E13",TRUE)</f>
        <v>0</v>
      </c>
      <c r="E5" s="143">
        <f ca="1">INDIRECT("'"&amp;$B4&amp;"'!E14",TRUE)</f>
        <v>1030525</v>
      </c>
      <c r="F5" s="143">
        <f ca="1">INDIRECT("'"&amp;$B4&amp;"'!E15",TRUE)</f>
        <v>239193</v>
      </c>
      <c r="G5" s="143">
        <f ca="1">INDIRECT("'"&amp;$B4&amp;"'!E16",TRUE)</f>
        <v>0</v>
      </c>
      <c r="H5" s="143">
        <f ca="1">INDIRECT("'"&amp;$B4&amp;"'!E17",TRUE)</f>
        <v>0</v>
      </c>
      <c r="I5" s="143">
        <f ca="1">INDIRECT("'"&amp;$B4&amp;"'!E18",TRUE)</f>
        <v>815715</v>
      </c>
      <c r="J5" s="143">
        <f ca="1">INDIRECT("'"&amp;$B4&amp;"'!E19",TRUE)</f>
        <v>0</v>
      </c>
      <c r="K5" s="143">
        <f ca="1">INDIRECT("'"&amp;$B4&amp;"'!E20",TRUE)</f>
        <v>0</v>
      </c>
      <c r="L5" s="143">
        <f ca="1">INDIRECT("'"&amp;$B4&amp;"'!D21",TRUE)</f>
        <v>0</v>
      </c>
      <c r="M5" s="143">
        <f ca="1">INDIRECT("'"&amp;$B4&amp;"'!E22",TRUE)</f>
        <v>0</v>
      </c>
      <c r="N5" s="143">
        <f ca="1">INDIRECT("'"&amp;$B4&amp;"'!E23",TRUE)</f>
        <v>0</v>
      </c>
      <c r="O5" s="143">
        <f ca="1">INDIRECT("'"&amp;$B4&amp;"'!E24",TRUE)</f>
        <v>0</v>
      </c>
      <c r="P5" s="143">
        <f ca="1">INDIRECT("'"&amp;$B4&amp;"'!E25",TRUE)</f>
        <v>332694</v>
      </c>
      <c r="Q5" s="143">
        <f ca="1">INDIRECT("'"&amp;$B4&amp;"'!E26",TRUE)</f>
        <v>0</v>
      </c>
      <c r="R5" s="163">
        <f t="shared" ca="1" si="0"/>
        <v>2418127</v>
      </c>
      <c r="S5" s="166">
        <f ca="1">INDIRECT("'"&amp;$B4&amp;"'!E29",TRUE)</f>
        <v>0</v>
      </c>
      <c r="T5" s="177">
        <f t="shared" ca="1" si="1"/>
        <v>2418127</v>
      </c>
      <c r="U5" s="174">
        <f ca="1">INDIRECT("'"&amp;$B4&amp;"'!E224",TRUE)</f>
        <v>312084</v>
      </c>
      <c r="V5" s="174">
        <f ca="1">INDIRECT("'"&amp;$B4&amp;"'!E225",TRUE)</f>
        <v>0</v>
      </c>
      <c r="W5" s="177">
        <f ca="1">U5+V5</f>
        <v>312084</v>
      </c>
      <c r="X5" s="174">
        <f ca="1">INDIRECT("'"&amp;$B4&amp;"'!E136",TRUE)</f>
        <v>5037765</v>
      </c>
      <c r="Y5" s="174">
        <f ca="1">INDIRECT("'"&amp;$B4&amp;"'!E137",TRUE)</f>
        <v>75977</v>
      </c>
      <c r="Z5" s="174">
        <f ca="1">INDIRECT("'"&amp;$B4&amp;"'!E138",TRUE)</f>
        <v>19480</v>
      </c>
      <c r="AA5" s="174">
        <f ca="1">INDIRECT("'"&amp;$B4&amp;"'!E139",TRUE)</f>
        <v>0</v>
      </c>
      <c r="AB5" s="174">
        <f ca="1">INDIRECT("'"&amp;$B4&amp;"'!E140",TRUE)</f>
        <v>0</v>
      </c>
      <c r="AC5" s="174">
        <f ca="1">INDIRECT("'"&amp;$B4&amp;"'!E141",TRUE)</f>
        <v>0</v>
      </c>
      <c r="AD5" s="174">
        <f ca="1">INDIRECT("'"&amp;$B4&amp;"'!E142",TRUE)</f>
        <v>201510</v>
      </c>
      <c r="AE5" s="174">
        <f ca="1">INDIRECT("'"&amp;$B4&amp;"'!E143",TRUE)</f>
        <v>0</v>
      </c>
      <c r="AF5" s="178">
        <f ca="1">SUM(X5:AE5)</f>
        <v>5334732</v>
      </c>
      <c r="AG5" s="179">
        <f ca="1">INDIRECT("'"&amp;$B4&amp;"'!E8",TRUE)</f>
        <v>2418127</v>
      </c>
      <c r="AH5" s="177">
        <f ca="1">INDIRECT("'"&amp;$B4&amp;"'!E147",TRUE)</f>
        <v>1209064</v>
      </c>
      <c r="AI5" s="174">
        <f ca="1">INDIRECT("'"&amp;$B4&amp;"'!E151",TRUE)</f>
        <v>0</v>
      </c>
      <c r="AJ5" s="174">
        <f ca="1">INDIRECT("'"&amp;$B4&amp;"'!E152",TRUE)</f>
        <v>0</v>
      </c>
      <c r="AK5" s="174">
        <f ca="1">INDIRECT("'"&amp;$B4&amp;"'!E153",TRUE)</f>
        <v>0</v>
      </c>
      <c r="AL5" s="174">
        <f ca="1">INDIRECT("'"&amp;$B4&amp;"'!E154",TRUE)</f>
        <v>0</v>
      </c>
      <c r="AM5" s="174">
        <f ca="1">INDIRECT("'"&amp;$B4&amp;"'!E155",TRUE)</f>
        <v>0</v>
      </c>
      <c r="AN5" s="174">
        <f ca="1">INDIRECT("'"&amp;$B4&amp;"'!E156",TRUE)</f>
        <v>0</v>
      </c>
      <c r="AO5" s="174">
        <f ca="1">INDIRECT("'"&amp;$B4&amp;"'!E157",TRUE)</f>
        <v>0</v>
      </c>
      <c r="AP5" s="177">
        <f ca="1">SUM(AI5:AO5)</f>
        <v>0</v>
      </c>
      <c r="AQ5" s="177">
        <f ca="1">AF5+AG5+AH5+AP5</f>
        <v>8961923</v>
      </c>
      <c r="AR5" s="177">
        <f ca="1">INDIRECT("'"&amp;$B4&amp;"'!E264",TRUE)</f>
        <v>2894083</v>
      </c>
      <c r="AS5" s="199"/>
      <c r="AT5" s="177">
        <f ca="1">INDIRECT("'"&amp;$B4&amp;"'!C2",TRUE)</f>
        <v>201510592</v>
      </c>
      <c r="AU5" s="177">
        <f ca="1">INDIRECT("'"&amp;$B4&amp;"'!E223",TRUE)</f>
        <v>39653308</v>
      </c>
      <c r="AV5" s="177">
        <f ca="1">T5+W5+AF5+AG5+AH5+AR5+AP5</f>
        <v>14586217</v>
      </c>
    </row>
    <row r="6" spans="2:54">
      <c r="B6" s="482" t="s">
        <v>182</v>
      </c>
      <c r="C6" s="139" t="s">
        <v>81</v>
      </c>
      <c r="D6" s="120">
        <f ca="1">INDIRECT("'"&amp;$B6&amp;"'!D13",TRUE)</f>
        <v>0</v>
      </c>
      <c r="E6" s="120">
        <f ca="1">INDIRECT("'"&amp;$B6&amp;"'!D14",TRUE)</f>
        <v>0</v>
      </c>
      <c r="F6" s="120">
        <f ca="1">INDIRECT("'"&amp;$B6&amp;"'!D15",TRUE)</f>
        <v>0</v>
      </c>
      <c r="G6" s="120">
        <f ca="1">INDIRECT("'"&amp;$B6&amp;"'!D16",TRUE)</f>
        <v>0</v>
      </c>
      <c r="H6" s="120">
        <f ca="1">INDIRECT("'"&amp;$B6&amp;"'!D17",TRUE)</f>
        <v>0</v>
      </c>
      <c r="I6" s="120">
        <f ca="1">INDIRECT("'"&amp;$B6&amp;"'!D18",TRUE)</f>
        <v>0</v>
      </c>
      <c r="J6" s="120">
        <f ca="1">INDIRECT("'"&amp;$B6&amp;"'!D19",TRUE)</f>
        <v>0</v>
      </c>
      <c r="K6" s="120">
        <f ca="1">INDIRECT("'"&amp;$B6&amp;"'!D20",TRUE)</f>
        <v>0</v>
      </c>
      <c r="L6" s="120">
        <f ca="1">INDIRECT("'"&amp;$B6&amp;"'!D21",TRUE)</f>
        <v>0</v>
      </c>
      <c r="M6" s="120">
        <f ca="1">INDIRECT("'"&amp;$B6&amp;"'!D22",TRUE)</f>
        <v>0</v>
      </c>
      <c r="N6" s="120">
        <f ca="1">INDIRECT("'"&amp;$B6&amp;"'!D23",TRUE)</f>
        <v>0</v>
      </c>
      <c r="O6" s="120">
        <f ca="1">INDIRECT("'"&amp;$B6&amp;"'!D24",TRUE)</f>
        <v>0</v>
      </c>
      <c r="P6" s="120">
        <f ca="1">INDIRECT("'"&amp;$B6&amp;"'!D25",TRUE)</f>
        <v>11.17</v>
      </c>
      <c r="Q6" s="120">
        <f ca="1">INDIRECT("'"&amp;$B6&amp;"'!D26",TRUE)</f>
        <v>0</v>
      </c>
      <c r="R6" s="162">
        <f t="shared" ca="1" si="0"/>
        <v>11.17</v>
      </c>
      <c r="S6" s="110">
        <f ca="1">INDIRECT("'"&amp;$B6&amp;"'!D29",TRUE)</f>
        <v>0</v>
      </c>
      <c r="T6" s="146">
        <f t="shared" ca="1" si="1"/>
        <v>11.17</v>
      </c>
      <c r="U6" s="120"/>
      <c r="V6" s="120"/>
      <c r="W6" s="146"/>
      <c r="X6" s="120"/>
      <c r="Y6" s="120"/>
      <c r="Z6" s="120"/>
      <c r="AA6" s="120"/>
      <c r="AB6" s="120"/>
      <c r="AC6" s="120"/>
      <c r="AD6" s="120"/>
      <c r="AE6" s="120"/>
      <c r="AF6" s="157"/>
      <c r="AG6" s="154"/>
      <c r="AH6" s="146"/>
      <c r="AI6" s="120"/>
      <c r="AJ6" s="120"/>
      <c r="AK6" s="120"/>
      <c r="AL6" s="120"/>
      <c r="AM6" s="120"/>
      <c r="AN6" s="120"/>
      <c r="AO6" s="120"/>
      <c r="AP6" s="146"/>
      <c r="AQ6" s="146"/>
      <c r="AR6" s="146"/>
      <c r="AT6" s="146"/>
      <c r="AU6" s="146"/>
      <c r="AV6" s="146"/>
    </row>
    <row r="7" spans="2:54">
      <c r="B7" s="483"/>
      <c r="C7" s="142" t="s">
        <v>82</v>
      </c>
      <c r="D7" s="143">
        <f ca="1">INDIRECT("'"&amp;$B6&amp;"'!E13",TRUE)</f>
        <v>0</v>
      </c>
      <c r="E7" s="143">
        <f ca="1">INDIRECT("'"&amp;$B6&amp;"'!E14",TRUE)</f>
        <v>0</v>
      </c>
      <c r="F7" s="143">
        <f ca="1">INDIRECT("'"&amp;$B6&amp;"'!E15",TRUE)</f>
        <v>0</v>
      </c>
      <c r="G7" s="143">
        <f ca="1">INDIRECT("'"&amp;$B6&amp;"'!E16",TRUE)</f>
        <v>0</v>
      </c>
      <c r="H7" s="143">
        <f ca="1">INDIRECT("'"&amp;$B6&amp;"'!E17",TRUE)</f>
        <v>0</v>
      </c>
      <c r="I7" s="143">
        <f ca="1">INDIRECT("'"&amp;$B6&amp;"'!E18",TRUE)</f>
        <v>0</v>
      </c>
      <c r="J7" s="143">
        <f ca="1">INDIRECT("'"&amp;$B6&amp;"'!E19",TRUE)</f>
        <v>0</v>
      </c>
      <c r="K7" s="143">
        <f ca="1">INDIRECT("'"&amp;$B6&amp;"'!E20",TRUE)</f>
        <v>0</v>
      </c>
      <c r="L7" s="143">
        <f ca="1">INDIRECT("'"&amp;$B6&amp;"'!D21",TRUE)</f>
        <v>0</v>
      </c>
      <c r="M7" s="143">
        <f ca="1">INDIRECT("'"&amp;$B6&amp;"'!E22",TRUE)</f>
        <v>0</v>
      </c>
      <c r="N7" s="143">
        <f ca="1">INDIRECT("'"&amp;$B6&amp;"'!E23",TRUE)</f>
        <v>0</v>
      </c>
      <c r="O7" s="143">
        <f ca="1">INDIRECT("'"&amp;$B6&amp;"'!E24",TRUE)</f>
        <v>0</v>
      </c>
      <c r="P7" s="143">
        <f ca="1">INDIRECT("'"&amp;$B6&amp;"'!E25",TRUE)</f>
        <v>46719900</v>
      </c>
      <c r="Q7" s="143">
        <f ca="1">INDIRECT("'"&amp;$B6&amp;"'!E26",TRUE)</f>
        <v>0</v>
      </c>
      <c r="R7" s="163">
        <f t="shared" ca="1" si="0"/>
        <v>46719900</v>
      </c>
      <c r="S7" s="166">
        <f ca="1">INDIRECT("'"&amp;$B6&amp;"'!E29",TRUE)</f>
        <v>0</v>
      </c>
      <c r="T7" s="177">
        <f t="shared" ca="1" si="1"/>
        <v>46719900</v>
      </c>
      <c r="U7" s="174">
        <f ca="1">INDIRECT("'"&amp;$B6&amp;"'!E224",TRUE)</f>
        <v>2327007</v>
      </c>
      <c r="V7" s="174">
        <f ca="1">INDIRECT("'"&amp;$B6&amp;"'!E225",TRUE)</f>
        <v>0</v>
      </c>
      <c r="W7" s="177">
        <f ca="1">U7+V7</f>
        <v>2327007</v>
      </c>
      <c r="X7" s="174">
        <f ca="1">INDIRECT("'"&amp;$B6&amp;"'!E136",TRUE)</f>
        <v>104565576</v>
      </c>
      <c r="Y7" s="174">
        <f ca="1">INDIRECT("'"&amp;$B6&amp;"'!E137",TRUE)</f>
        <v>2091312</v>
      </c>
      <c r="Z7" s="174">
        <f ca="1">INDIRECT("'"&amp;$B6&amp;"'!E138",TRUE)</f>
        <v>0</v>
      </c>
      <c r="AA7" s="174">
        <f ca="1">INDIRECT("'"&amp;$B6&amp;"'!E139",TRUE)</f>
        <v>0</v>
      </c>
      <c r="AB7" s="174">
        <f ca="1">INDIRECT("'"&amp;$B6&amp;"'!E140",TRUE)</f>
        <v>0</v>
      </c>
      <c r="AC7" s="174">
        <f ca="1">INDIRECT("'"&amp;$B6&amp;"'!E141",TRUE)</f>
        <v>0</v>
      </c>
      <c r="AD7" s="174">
        <f ca="1">INDIRECT("'"&amp;$B6&amp;"'!E142",TRUE)</f>
        <v>4182623</v>
      </c>
      <c r="AE7" s="174">
        <f ca="1">INDIRECT("'"&amp;$B6&amp;"'!E143",TRUE)</f>
        <v>0</v>
      </c>
      <c r="AF7" s="178">
        <f ca="1">SUM(X7:AE7)</f>
        <v>110839511</v>
      </c>
      <c r="AG7" s="179">
        <f ca="1">INDIRECT("'"&amp;$B6&amp;"'!E8",TRUE)</f>
        <v>50191477</v>
      </c>
      <c r="AH7" s="177">
        <f ca="1">INDIRECT("'"&amp;$B6&amp;"'!E147",TRUE)</f>
        <v>25095738</v>
      </c>
      <c r="AI7" s="174">
        <f ca="1">INDIRECT("'"&amp;$B6&amp;"'!E151",TRUE)</f>
        <v>0</v>
      </c>
      <c r="AJ7" s="174">
        <f ca="1">INDIRECT("'"&amp;$B6&amp;"'!E152",TRUE)</f>
        <v>0</v>
      </c>
      <c r="AK7" s="174">
        <f ca="1">INDIRECT("'"&amp;$B6&amp;"'!E153",TRUE)</f>
        <v>0</v>
      </c>
      <c r="AL7" s="174">
        <f ca="1">INDIRECT("'"&amp;$B6&amp;"'!E154",TRUE)</f>
        <v>0</v>
      </c>
      <c r="AM7" s="174">
        <f ca="1">INDIRECT("'"&amp;$B6&amp;"'!E155",TRUE)</f>
        <v>0</v>
      </c>
      <c r="AN7" s="174">
        <f ca="1">INDIRECT("'"&amp;$B6&amp;"'!E156",TRUE)</f>
        <v>0</v>
      </c>
      <c r="AO7" s="174">
        <f ca="1">INDIRECT("'"&amp;$B6&amp;"'!E157",TRUE)</f>
        <v>0</v>
      </c>
      <c r="AP7" s="177">
        <f ca="1">SUM(AI7:AO7)</f>
        <v>0</v>
      </c>
      <c r="AQ7" s="177">
        <f ca="1">AF7+AG7+AH7+AP7</f>
        <v>186126726</v>
      </c>
      <c r="AR7" s="177">
        <f ca="1">INDIRECT("'"&amp;$B6&amp;"'!E264",TRUE)</f>
        <v>16042208</v>
      </c>
      <c r="AS7" s="199"/>
      <c r="AT7" s="177">
        <f ca="1">INDIRECT("'"&amp;$B6&amp;"'!C2",TRUE)</f>
        <v>4182623053</v>
      </c>
      <c r="AU7" s="177">
        <f ca="1">INDIRECT("'"&amp;$B6&amp;"'!E223",TRUE)</f>
        <v>290875825</v>
      </c>
      <c r="AV7" s="177">
        <f ca="1">T7+W7+AF7+AG7+AH7+AR7+AP7</f>
        <v>251215841</v>
      </c>
    </row>
    <row r="8" spans="2:54">
      <c r="B8" s="482" t="s">
        <v>183</v>
      </c>
      <c r="C8" s="139" t="s">
        <v>81</v>
      </c>
      <c r="D8" s="120">
        <f ca="1">INDIRECT("'"&amp;$B8&amp;"'!D13",TRUE)</f>
        <v>0</v>
      </c>
      <c r="E8" s="120">
        <f ca="1">INDIRECT("'"&amp;$B8&amp;"'!D14",TRUE)</f>
        <v>0.45800000000000002</v>
      </c>
      <c r="F8" s="120">
        <f ca="1">INDIRECT("'"&amp;$B8&amp;"'!D15",TRUE)</f>
        <v>0</v>
      </c>
      <c r="G8" s="120">
        <f ca="1">INDIRECT("'"&amp;$B8&amp;"'!D16",TRUE)</f>
        <v>0.20799999999999999</v>
      </c>
      <c r="H8" s="120">
        <f ca="1">INDIRECT("'"&amp;$B8&amp;"'!D17",TRUE)</f>
        <v>0</v>
      </c>
      <c r="I8" s="120">
        <f ca="1">INDIRECT("'"&amp;$B8&amp;"'!D18",TRUE)</f>
        <v>0</v>
      </c>
      <c r="J8" s="120">
        <f ca="1">INDIRECT("'"&amp;$B8&amp;"'!D19",TRUE)</f>
        <v>0</v>
      </c>
      <c r="K8" s="120">
        <f ca="1">INDIRECT("'"&amp;$B8&amp;"'!D20",TRUE)</f>
        <v>0</v>
      </c>
      <c r="L8" s="120">
        <f ca="1">INDIRECT("'"&amp;$B8&amp;"'!D21",TRUE)</f>
        <v>0</v>
      </c>
      <c r="M8" s="120">
        <f ca="1">INDIRECT("'"&amp;$B8&amp;"'!D22",TRUE)</f>
        <v>0</v>
      </c>
      <c r="N8" s="120">
        <f ca="1">INDIRECT("'"&amp;$B8&amp;"'!D23",TRUE)</f>
        <v>0</v>
      </c>
      <c r="O8" s="120">
        <f ca="1">INDIRECT("'"&amp;$B8&amp;"'!D24",TRUE)</f>
        <v>0</v>
      </c>
      <c r="P8" s="120">
        <f ca="1">INDIRECT("'"&amp;$B8&amp;"'!D25",TRUE)</f>
        <v>11.334</v>
      </c>
      <c r="Q8" s="120">
        <f ca="1">INDIRECT("'"&amp;$B8&amp;"'!D26",TRUE)</f>
        <v>0</v>
      </c>
      <c r="R8" s="162">
        <f t="shared" ca="1" si="0"/>
        <v>12</v>
      </c>
      <c r="S8" s="110">
        <f ca="1">INDIRECT("'"&amp;$B8&amp;"'!D29",TRUE)</f>
        <v>0</v>
      </c>
      <c r="T8" s="146">
        <f t="shared" ca="1" si="1"/>
        <v>12</v>
      </c>
      <c r="U8" s="120"/>
      <c r="V8" s="120"/>
      <c r="W8" s="146"/>
      <c r="X8" s="120"/>
      <c r="Y8" s="120"/>
      <c r="Z8" s="120"/>
      <c r="AA8" s="120"/>
      <c r="AB8" s="120"/>
      <c r="AC8" s="120"/>
      <c r="AD8" s="120"/>
      <c r="AE8" s="120"/>
      <c r="AF8" s="157"/>
      <c r="AG8" s="154"/>
      <c r="AH8" s="146"/>
      <c r="AI8" s="120"/>
      <c r="AJ8" s="120"/>
      <c r="AK8" s="120"/>
      <c r="AL8" s="120"/>
      <c r="AM8" s="120"/>
      <c r="AN8" s="120"/>
      <c r="AO8" s="120"/>
      <c r="AP8" s="146"/>
      <c r="AQ8" s="146"/>
      <c r="AR8" s="146"/>
      <c r="AT8" s="146"/>
      <c r="AU8" s="146"/>
      <c r="AV8" s="146"/>
    </row>
    <row r="9" spans="2:54" s="199" customFormat="1">
      <c r="B9" s="483"/>
      <c r="C9" s="359" t="s">
        <v>82</v>
      </c>
      <c r="D9" s="174">
        <f ca="1">INDIRECT("'"&amp;$B8&amp;"'!E13",TRUE)</f>
        <v>0</v>
      </c>
      <c r="E9" s="174">
        <f ca="1">INDIRECT("'"&amp;$B8&amp;"'!E14",TRUE)</f>
        <v>258466</v>
      </c>
      <c r="F9" s="174">
        <f ca="1">INDIRECT("'"&amp;$B8&amp;"'!E15",TRUE)</f>
        <v>0</v>
      </c>
      <c r="G9" s="174">
        <f ca="1">INDIRECT("'"&amp;$B8&amp;"'!E16",TRUE)</f>
        <v>117382</v>
      </c>
      <c r="H9" s="174">
        <f ca="1">INDIRECT("'"&amp;$B8&amp;"'!E17",TRUE)</f>
        <v>0</v>
      </c>
      <c r="I9" s="174">
        <f ca="1">INDIRECT("'"&amp;$B8&amp;"'!E18",TRUE)</f>
        <v>0</v>
      </c>
      <c r="J9" s="174">
        <f ca="1">INDIRECT("'"&amp;$B8&amp;"'!E19",TRUE)</f>
        <v>0</v>
      </c>
      <c r="K9" s="174">
        <f ca="1">INDIRECT("'"&amp;$B8&amp;"'!E20",TRUE)</f>
        <v>0</v>
      </c>
      <c r="L9" s="174">
        <f ca="1">INDIRECT("'"&amp;$B8&amp;"'!e21",TRUE)</f>
        <v>0</v>
      </c>
      <c r="M9" s="174">
        <f ca="1">INDIRECT("'"&amp;$B8&amp;"'!E22",TRUE)</f>
        <v>0</v>
      </c>
      <c r="N9" s="174">
        <f ca="1">INDIRECT("'"&amp;$B8&amp;"'!E23",TRUE)</f>
        <v>0</v>
      </c>
      <c r="O9" s="174">
        <f ca="1">INDIRECT("'"&amp;$B8&amp;"'!E24",TRUE)</f>
        <v>0</v>
      </c>
      <c r="P9" s="174">
        <f ca="1">INDIRECT("'"&amp;$B8&amp;"'!E25",TRUE)</f>
        <v>6396195</v>
      </c>
      <c r="Q9" s="174">
        <f ca="1">INDIRECT("'"&amp;$B8&amp;"'!E26",TRUE)</f>
        <v>0</v>
      </c>
      <c r="R9" s="175">
        <f t="shared" ca="1" si="0"/>
        <v>6772043</v>
      </c>
      <c r="S9" s="176">
        <f ca="1">INDIRECT("'"&amp;$B8&amp;"'!E29",TRUE)</f>
        <v>0</v>
      </c>
      <c r="T9" s="177">
        <f t="shared" ca="1" si="1"/>
        <v>6772043</v>
      </c>
      <c r="U9" s="174">
        <f>'Carbon Taxes'!E230</f>
        <v>1423220</v>
      </c>
      <c r="V9" s="174">
        <f>'Carbon Taxes'!E231</f>
        <v>0</v>
      </c>
      <c r="W9" s="177">
        <f>U9+V9</f>
        <v>1423220</v>
      </c>
      <c r="X9" s="174">
        <f ca="1">INDIRECT("'"&amp;$B8&amp;"'!E136",TRUE)</f>
        <v>14108423</v>
      </c>
      <c r="Y9" s="174">
        <f ca="1">INDIRECT("'"&amp;$B8&amp;"'!E137",TRUE)</f>
        <v>282169</v>
      </c>
      <c r="Z9" s="174">
        <f ca="1">INDIRECT("'"&amp;$B8&amp;"'!E138",TRUE)</f>
        <v>218540</v>
      </c>
      <c r="AA9" s="174">
        <f ca="1">INDIRECT("'"&amp;$B8&amp;"'!E139",TRUE)</f>
        <v>0</v>
      </c>
      <c r="AB9" s="174">
        <f ca="1">INDIRECT("'"&amp;$B8&amp;"'!E140",TRUE)</f>
        <v>655620</v>
      </c>
      <c r="AC9" s="174">
        <f ca="1">INDIRECT("'"&amp;$B8&amp;"'!E141",TRUE)</f>
        <v>0</v>
      </c>
      <c r="AD9" s="174">
        <f ca="1">INDIRECT("'"&amp;$B8&amp;"'!E142",TRUE)</f>
        <v>564337</v>
      </c>
      <c r="AE9" s="174">
        <f ca="1">INDIRECT("'"&amp;$B8&amp;"'!E143",TRUE)</f>
        <v>1835735</v>
      </c>
      <c r="AF9" s="178">
        <f ca="1">SUM(X9:AE9)</f>
        <v>17664824</v>
      </c>
      <c r="AG9" s="179">
        <f ca="1">INDIRECT("'"&amp;$B8&amp;"'!E8",TRUE)</f>
        <v>6772043</v>
      </c>
      <c r="AH9" s="177">
        <f ca="1">INDIRECT("'"&amp;$B8&amp;"'!E147",TRUE)</f>
        <v>3386021</v>
      </c>
      <c r="AI9" s="174">
        <f ca="1">INDIRECT("'"&amp;$B8&amp;"'!E151",TRUE)</f>
        <v>0</v>
      </c>
      <c r="AJ9" s="174">
        <f ca="1">INDIRECT("'"&amp;$B8&amp;"'!E152",TRUE)</f>
        <v>0</v>
      </c>
      <c r="AK9" s="174">
        <f ca="1">INDIRECT("'"&amp;$B8&amp;"'!E153",TRUE)</f>
        <v>0</v>
      </c>
      <c r="AL9" s="174">
        <f ca="1">INDIRECT("'"&amp;$B8&amp;"'!E154",TRUE)</f>
        <v>0</v>
      </c>
      <c r="AM9" s="174">
        <f ca="1">INDIRECT("'"&amp;$B8&amp;"'!E155",TRUE)</f>
        <v>0</v>
      </c>
      <c r="AN9" s="174">
        <f ca="1">INDIRECT("'"&amp;$B8&amp;"'!E156",TRUE)</f>
        <v>0</v>
      </c>
      <c r="AO9" s="174">
        <f ca="1">INDIRECT("'"&amp;$B8&amp;"'!E157",TRUE)</f>
        <v>0</v>
      </c>
      <c r="AP9" s="177">
        <f ca="1">SUM(AI9:AO9)</f>
        <v>0</v>
      </c>
      <c r="AQ9" s="177">
        <f ca="1">AF9+AG9+AH9+AP9</f>
        <v>27822888</v>
      </c>
      <c r="AR9" s="177">
        <f>'Carbon Taxes'!E270</f>
        <v>2376359</v>
      </c>
      <c r="AT9" s="177">
        <f ca="1">INDIRECT("'"&amp;$B8&amp;"'!C2",TRUE)</f>
        <v>564336907</v>
      </c>
      <c r="AU9" s="177">
        <f ca="1">INDIRECT("'"&amp;$B8&amp;"'!E232",TRUE)</f>
        <v>1423220</v>
      </c>
      <c r="AV9" s="177">
        <f ca="1">T9+W9+AF9+AG9+AH9+AR9+AP9</f>
        <v>38394510</v>
      </c>
    </row>
    <row r="10" spans="2:54">
      <c r="B10" s="482" t="s">
        <v>184</v>
      </c>
      <c r="C10" s="139" t="s">
        <v>81</v>
      </c>
      <c r="D10" s="120">
        <f ca="1">INDIRECT("'"&amp;$B10&amp;"'!D13",TRUE)</f>
        <v>0</v>
      </c>
      <c r="E10" s="120">
        <f ca="1">INDIRECT("'"&amp;$B10&amp;"'!D14",TRUE)</f>
        <v>0</v>
      </c>
      <c r="F10" s="120">
        <f ca="1">INDIRECT("'"&amp;$B10&amp;"'!D15",TRUE)</f>
        <v>0</v>
      </c>
      <c r="G10" s="120">
        <f ca="1">INDIRECT("'"&amp;$B10&amp;"'!D16",TRUE)</f>
        <v>0</v>
      </c>
      <c r="H10" s="120">
        <f ca="1">INDIRECT("'"&amp;$B10&amp;"'!D17",TRUE)</f>
        <v>0</v>
      </c>
      <c r="I10" s="120">
        <f ca="1">INDIRECT("'"&amp;$B10&amp;"'!D18",TRUE)</f>
        <v>0</v>
      </c>
      <c r="J10" s="120">
        <f ca="1">INDIRECT("'"&amp;$B10&amp;"'!D19",TRUE)</f>
        <v>0</v>
      </c>
      <c r="K10" s="120">
        <f ca="1">INDIRECT("'"&amp;$B10&amp;"'!D20",TRUE)</f>
        <v>0</v>
      </c>
      <c r="L10" s="120">
        <f ca="1">INDIRECT("'"&amp;$B10&amp;"'!D21",TRUE)</f>
        <v>0</v>
      </c>
      <c r="M10" s="120">
        <f ca="1">INDIRECT("'"&amp;$B10&amp;"'!D22",TRUE)</f>
        <v>0</v>
      </c>
      <c r="N10" s="120">
        <f ca="1">INDIRECT("'"&amp;$B10&amp;"'!D23",TRUE)</f>
        <v>0</v>
      </c>
      <c r="O10" s="120">
        <f ca="1">INDIRECT("'"&amp;$B10&amp;"'!D24",TRUE)</f>
        <v>0</v>
      </c>
      <c r="P10" s="120">
        <f ca="1">INDIRECT("'"&amp;$B10&amp;"'!D25",TRUE)</f>
        <v>12</v>
      </c>
      <c r="Q10" s="120">
        <f ca="1">INDIRECT("'"&amp;$B10&amp;"'!D26",TRUE)</f>
        <v>0</v>
      </c>
      <c r="R10" s="162">
        <f t="shared" ca="1" si="0"/>
        <v>12</v>
      </c>
      <c r="S10" s="110">
        <f ca="1">INDIRECT("'"&amp;$B10&amp;"'!D29",TRUE)</f>
        <v>0</v>
      </c>
      <c r="T10" s="146">
        <f t="shared" ca="1" si="1"/>
        <v>12</v>
      </c>
      <c r="U10" s="120"/>
      <c r="V10" s="120"/>
      <c r="W10" s="146"/>
      <c r="X10" s="120"/>
      <c r="Y10" s="120"/>
      <c r="Z10" s="120"/>
      <c r="AA10" s="120"/>
      <c r="AB10" s="120"/>
      <c r="AC10" s="120"/>
      <c r="AD10" s="120"/>
      <c r="AE10" s="120"/>
      <c r="AF10" s="157"/>
      <c r="AG10" s="154"/>
      <c r="AH10" s="146"/>
      <c r="AI10" s="120"/>
      <c r="AJ10" s="120"/>
      <c r="AK10" s="120"/>
      <c r="AL10" s="120"/>
      <c r="AM10" s="120"/>
      <c r="AN10" s="120"/>
      <c r="AO10" s="120"/>
      <c r="AP10" s="146"/>
      <c r="AQ10" s="146"/>
      <c r="AR10" s="146"/>
      <c r="AT10" s="146"/>
      <c r="AU10" s="146"/>
      <c r="AV10" s="146"/>
    </row>
    <row r="11" spans="2:54" s="199" customFormat="1">
      <c r="B11" s="483"/>
      <c r="C11" s="359" t="s">
        <v>82</v>
      </c>
      <c r="D11" s="174">
        <f ca="1">INDIRECT("'"&amp;$B10&amp;"'!E13",TRUE)</f>
        <v>0</v>
      </c>
      <c r="E11" s="174">
        <f ca="1">INDIRECT("'"&amp;$B10&amp;"'!E14",TRUE)</f>
        <v>0</v>
      </c>
      <c r="F11" s="174">
        <f ca="1">INDIRECT("'"&amp;$B10&amp;"'!E15",TRUE)</f>
        <v>0</v>
      </c>
      <c r="G11" s="174">
        <f ca="1">INDIRECT("'"&amp;$B10&amp;"'!E16",TRUE)</f>
        <v>0</v>
      </c>
      <c r="H11" s="174">
        <f ca="1">INDIRECT("'"&amp;$B10&amp;"'!E17",TRUE)</f>
        <v>0</v>
      </c>
      <c r="I11" s="174">
        <f ca="1">INDIRECT("'"&amp;$B10&amp;"'!E18",TRUE)</f>
        <v>0</v>
      </c>
      <c r="J11" s="174">
        <f ca="1">INDIRECT("'"&amp;$B10&amp;"'!E19",TRUE)</f>
        <v>0</v>
      </c>
      <c r="K11" s="174">
        <f ca="1">INDIRECT("'"&amp;$B10&amp;"'!E20",TRUE)</f>
        <v>0</v>
      </c>
      <c r="L11" s="174">
        <f ca="1">INDIRECT("'"&amp;$B10&amp;"'!e21",TRUE)</f>
        <v>0</v>
      </c>
      <c r="M11" s="174">
        <f ca="1">INDIRECT("'"&amp;$B10&amp;"'!E22",TRUE)</f>
        <v>0</v>
      </c>
      <c r="N11" s="174">
        <f ca="1">INDIRECT("'"&amp;$B10&amp;"'!E23",TRUE)</f>
        <v>0</v>
      </c>
      <c r="O11" s="174">
        <f ca="1">INDIRECT("'"&amp;$B10&amp;"'!E24",TRUE)</f>
        <v>0</v>
      </c>
      <c r="P11" s="174">
        <f ca="1">INDIRECT("'"&amp;$B10&amp;"'!E25",TRUE)</f>
        <v>13323028</v>
      </c>
      <c r="Q11" s="174">
        <f ca="1">INDIRECT("'"&amp;$B10&amp;"'!E26",TRUE)</f>
        <v>0</v>
      </c>
      <c r="R11" s="175">
        <f t="shared" ca="1" si="0"/>
        <v>13323028</v>
      </c>
      <c r="S11" s="176">
        <f ca="1">INDIRECT("'"&amp;$B10&amp;"'!E29",TRUE)</f>
        <v>0</v>
      </c>
      <c r="T11" s="177">
        <f t="shared" ca="1" si="1"/>
        <v>13323028</v>
      </c>
      <c r="U11" s="174">
        <f ca="1">INDIRECT("'"&amp;$B10&amp;"'!E224",TRUE)</f>
        <v>608987</v>
      </c>
      <c r="V11" s="174">
        <f ca="1">INDIRECT("'"&amp;$B10&amp;"'!E225",TRUE)</f>
        <v>0</v>
      </c>
      <c r="W11" s="177">
        <f ca="1">U11+V11</f>
        <v>608987</v>
      </c>
      <c r="X11" s="174">
        <f ca="1">INDIRECT("'"&amp;$B10&amp;"'!E136",TRUE)</f>
        <v>27756307</v>
      </c>
      <c r="Y11" s="174">
        <f ca="1">INDIRECT("'"&amp;$B10&amp;"'!E137",TRUE)</f>
        <v>555127</v>
      </c>
      <c r="Z11" s="174">
        <f ca="1">INDIRECT("'"&amp;$B10&amp;"'!E138",TRUE)</f>
        <v>327890</v>
      </c>
      <c r="AA11" s="174">
        <f ca="1">INDIRECT("'"&amp;$B10&amp;"'!E139",TRUE)</f>
        <v>81973</v>
      </c>
      <c r="AB11" s="174">
        <f ca="1">INDIRECT("'"&amp;$B10&amp;"'!E140",TRUE)</f>
        <v>0</v>
      </c>
      <c r="AC11" s="174">
        <f ca="1">INDIRECT("'"&amp;$B10&amp;"'!E141",TRUE)</f>
        <v>0</v>
      </c>
      <c r="AD11" s="174">
        <f ca="1">INDIRECT("'"&amp;$B10&amp;"'!E142",TRUE)</f>
        <v>1110252</v>
      </c>
      <c r="AE11" s="174">
        <f ca="1">INDIRECT("'"&amp;$B10&amp;"'!E143",TRUE)</f>
        <v>0</v>
      </c>
      <c r="AF11" s="178">
        <f ca="1">SUM(X11:AE11)</f>
        <v>29831549</v>
      </c>
      <c r="AG11" s="179">
        <f ca="1">INDIRECT("'"&amp;$B10&amp;"'!E8",TRUE)</f>
        <v>13323028</v>
      </c>
      <c r="AH11" s="177">
        <f ca="1">INDIRECT("'"&amp;$B10&amp;"'!E147",TRUE)</f>
        <v>6661514</v>
      </c>
      <c r="AI11" s="174">
        <f ca="1">INDIRECT("'"&amp;$B10&amp;"'!E151",TRUE)</f>
        <v>0</v>
      </c>
      <c r="AJ11" s="174">
        <f ca="1">INDIRECT("'"&amp;$B10&amp;"'!E152",TRUE)</f>
        <v>0</v>
      </c>
      <c r="AK11" s="174">
        <f ca="1">INDIRECT("'"&amp;$B10&amp;"'!E153",TRUE)</f>
        <v>0</v>
      </c>
      <c r="AL11" s="174">
        <f ca="1">INDIRECT("'"&amp;$B10&amp;"'!E154",TRUE)</f>
        <v>0</v>
      </c>
      <c r="AM11" s="174">
        <f ca="1">INDIRECT("'"&amp;$B10&amp;"'!E155",TRUE)</f>
        <v>0</v>
      </c>
      <c r="AN11" s="174">
        <f ca="1">INDIRECT("'"&amp;$B10&amp;"'!E156",TRUE)</f>
        <v>0</v>
      </c>
      <c r="AO11" s="174">
        <f ca="1">INDIRECT("'"&amp;$B10&amp;"'!E157",TRUE)</f>
        <v>0</v>
      </c>
      <c r="AP11" s="177">
        <f ca="1">SUM(AI11:AO11)</f>
        <v>0</v>
      </c>
      <c r="AQ11" s="177">
        <f ca="1">AF11+AG11+AH11+AP11</f>
        <v>49816091</v>
      </c>
      <c r="AR11" s="177">
        <f ca="1">INDIRECT("'"&amp;$B10&amp;"'!E264",TRUE)</f>
        <v>2593237</v>
      </c>
      <c r="AT11" s="177">
        <f ca="1">INDIRECT("'"&amp;$B10&amp;"'!C2",TRUE)</f>
        <v>1110252314</v>
      </c>
      <c r="AU11" s="177">
        <f ca="1">INDIRECT("'"&amp;$B10&amp;"'!E223",TRUE)</f>
        <v>76338719</v>
      </c>
      <c r="AV11" s="177">
        <f ca="1">T11+W11+AF11+AG11+AH11+AR11+AP11</f>
        <v>66341343</v>
      </c>
    </row>
    <row r="12" spans="2:54">
      <c r="B12" s="482" t="s">
        <v>185</v>
      </c>
      <c r="C12" s="139" t="s">
        <v>81</v>
      </c>
      <c r="D12" s="120">
        <f ca="1">INDIRECT("'"&amp;$B12&amp;"'!D13",TRUE)</f>
        <v>0</v>
      </c>
      <c r="E12" s="120">
        <f ca="1">INDIRECT("'"&amp;$B12&amp;"'!D14",TRUE)</f>
        <v>2.641</v>
      </c>
      <c r="F12" s="120">
        <f ca="1">INDIRECT("'"&amp;$B12&amp;"'!D15",TRUE)</f>
        <v>0.752</v>
      </c>
      <c r="G12" s="120">
        <f ca="1">INDIRECT("'"&amp;$B12&amp;"'!D16",TRUE)</f>
        <v>0</v>
      </c>
      <c r="H12" s="120">
        <f ca="1">INDIRECT("'"&amp;$B12&amp;"'!D17",TRUE)</f>
        <v>0</v>
      </c>
      <c r="I12" s="120">
        <f ca="1">INDIRECT("'"&amp;$B12&amp;"'!D18",TRUE)</f>
        <v>0</v>
      </c>
      <c r="J12" s="120">
        <f ca="1">INDIRECT("'"&amp;$B12&amp;"'!D19",TRUE)</f>
        <v>0</v>
      </c>
      <c r="K12" s="120">
        <f ca="1">INDIRECT("'"&amp;$B12&amp;"'!D20",TRUE)</f>
        <v>0</v>
      </c>
      <c r="L12" s="120">
        <f ca="1">INDIRECT("'"&amp;$B12&amp;"'!D21",TRUE)</f>
        <v>0</v>
      </c>
      <c r="M12" s="120">
        <f ca="1">INDIRECT("'"&amp;$B12&amp;"'!D22",TRUE)</f>
        <v>0</v>
      </c>
      <c r="N12" s="120">
        <f ca="1">INDIRECT("'"&amp;$B12&amp;"'!D23",TRUE)</f>
        <v>0</v>
      </c>
      <c r="O12" s="120">
        <f ca="1">INDIRECT("'"&amp;$B12&amp;"'!D24",TRUE)</f>
        <v>0</v>
      </c>
      <c r="P12" s="120">
        <f ca="1">INDIRECT("'"&amp;$B12&amp;"'!D25",TRUE)</f>
        <v>8.6069999999999993</v>
      </c>
      <c r="Q12" s="120">
        <f ca="1">INDIRECT("'"&amp;$B12&amp;"'!D26",TRUE)</f>
        <v>0</v>
      </c>
      <c r="R12" s="162">
        <f t="shared" ca="1" si="0"/>
        <v>12</v>
      </c>
      <c r="S12" s="110">
        <f ca="1">INDIRECT("'"&amp;$B12&amp;"'!D29",TRUE)</f>
        <v>0</v>
      </c>
      <c r="T12" s="146">
        <f t="shared" ca="1" si="1"/>
        <v>12</v>
      </c>
      <c r="U12" s="120"/>
      <c r="V12" s="120"/>
      <c r="W12" s="146"/>
      <c r="X12" s="120"/>
      <c r="Y12" s="120"/>
      <c r="Z12" s="120"/>
      <c r="AA12" s="120"/>
      <c r="AB12" s="120"/>
      <c r="AC12" s="120"/>
      <c r="AD12" s="120"/>
      <c r="AE12" s="120"/>
      <c r="AF12" s="157"/>
      <c r="AG12" s="154"/>
      <c r="AH12" s="146"/>
      <c r="AI12" s="120"/>
      <c r="AJ12" s="120"/>
      <c r="AK12" s="120"/>
      <c r="AL12" s="120"/>
      <c r="AM12" s="120"/>
      <c r="AN12" s="120"/>
      <c r="AO12" s="120"/>
      <c r="AP12" s="146"/>
      <c r="AQ12" s="146"/>
      <c r="AR12" s="146"/>
      <c r="AT12" s="146"/>
      <c r="AU12" s="146"/>
      <c r="AV12" s="146"/>
    </row>
    <row r="13" spans="2:54" s="199" customFormat="1">
      <c r="B13" s="483"/>
      <c r="C13" s="359" t="s">
        <v>82</v>
      </c>
      <c r="D13" s="174">
        <f ca="1">INDIRECT("'"&amp;$B12&amp;"'!E13",TRUE)</f>
        <v>0</v>
      </c>
      <c r="E13" s="174">
        <f ca="1">INDIRECT("'"&amp;$B12&amp;"'!E14",TRUE)</f>
        <v>461601</v>
      </c>
      <c r="F13" s="174">
        <f ca="1">INDIRECT("'"&amp;$B12&amp;"'!E15",TRUE)</f>
        <v>131436</v>
      </c>
      <c r="G13" s="174">
        <f ca="1">INDIRECT("'"&amp;$B12&amp;"'!E16",TRUE)</f>
        <v>0</v>
      </c>
      <c r="H13" s="174">
        <f ca="1">INDIRECT("'"&amp;$B12&amp;"'!E17",TRUE)</f>
        <v>0</v>
      </c>
      <c r="I13" s="174">
        <f ca="1">INDIRECT("'"&amp;$B12&amp;"'!E18",TRUE)</f>
        <v>0</v>
      </c>
      <c r="J13" s="174">
        <f ca="1">INDIRECT("'"&amp;$B12&amp;"'!E19",TRUE)</f>
        <v>0</v>
      </c>
      <c r="K13" s="174">
        <f ca="1">INDIRECT("'"&amp;$B12&amp;"'!E20",TRUE)</f>
        <v>0</v>
      </c>
      <c r="L13" s="174">
        <f ca="1">INDIRECT("'"&amp;$B12&amp;"'!e21",TRUE)</f>
        <v>0</v>
      </c>
      <c r="M13" s="174">
        <f ca="1">INDIRECT("'"&amp;$B12&amp;"'!E22",TRUE)</f>
        <v>0</v>
      </c>
      <c r="N13" s="174">
        <f ca="1">INDIRECT("'"&amp;$B12&amp;"'!E23",TRUE)</f>
        <v>0</v>
      </c>
      <c r="O13" s="174">
        <f ca="1">INDIRECT("'"&amp;$B12&amp;"'!E24",TRUE)</f>
        <v>0</v>
      </c>
      <c r="P13" s="174">
        <f ca="1">INDIRECT("'"&amp;$B12&amp;"'!E25",TRUE)</f>
        <v>1504353</v>
      </c>
      <c r="Q13" s="174">
        <f ca="1">INDIRECT("'"&amp;$B12&amp;"'!E26",TRUE)</f>
        <v>0</v>
      </c>
      <c r="R13" s="175">
        <f t="shared" ca="1" si="0"/>
        <v>2097390</v>
      </c>
      <c r="S13" s="176">
        <f ca="1">INDIRECT("'"&amp;$B12&amp;"'!E29",TRUE)</f>
        <v>0</v>
      </c>
      <c r="T13" s="177">
        <f t="shared" ca="1" si="1"/>
        <v>2097390</v>
      </c>
      <c r="U13" s="174">
        <f ca="1">INDIRECT("'"&amp;$B12&amp;"'!E224",TRUE)</f>
        <v>215663</v>
      </c>
      <c r="V13" s="174">
        <f ca="1">INDIRECT("'"&amp;$B12&amp;"'!E225",TRUE)</f>
        <v>0</v>
      </c>
      <c r="W13" s="177">
        <f ca="1">U13+V13</f>
        <v>215663</v>
      </c>
      <c r="X13" s="174">
        <f ca="1">INDIRECT("'"&amp;$B12&amp;"'!E136",TRUE)</f>
        <v>4369563</v>
      </c>
      <c r="Y13" s="174">
        <f ca="1">INDIRECT("'"&amp;$B12&amp;"'!E137",TRUE)</f>
        <v>87391</v>
      </c>
      <c r="Z13" s="174">
        <f ca="1">INDIRECT("'"&amp;$B12&amp;"'!E138",TRUE)</f>
        <v>0</v>
      </c>
      <c r="AA13" s="174">
        <f ca="1">INDIRECT("'"&amp;$B12&amp;"'!E139",TRUE)</f>
        <v>0</v>
      </c>
      <c r="AB13" s="174">
        <f ca="1">INDIRECT("'"&amp;$B12&amp;"'!E140",TRUE)</f>
        <v>0</v>
      </c>
      <c r="AC13" s="174">
        <f ca="1">INDIRECT("'"&amp;$B12&amp;"'!E141",TRUE)</f>
        <v>0</v>
      </c>
      <c r="AD13" s="174">
        <f ca="1">INDIRECT("'"&amp;$B12&amp;"'!E142",TRUE)</f>
        <v>0</v>
      </c>
      <c r="AE13" s="174">
        <f ca="1">INDIRECT("'"&amp;$B12&amp;"'!E143",TRUE)</f>
        <v>0</v>
      </c>
      <c r="AF13" s="178">
        <f ca="1">SUM(X13:AE13)</f>
        <v>4456954</v>
      </c>
      <c r="AG13" s="179">
        <f ca="1">INDIRECT("'"&amp;$B12&amp;"'!E8",TRUE)</f>
        <v>2097390</v>
      </c>
      <c r="AH13" s="177">
        <f ca="1">INDIRECT("'"&amp;$B12&amp;"'!E147",TRUE)</f>
        <v>1048695</v>
      </c>
      <c r="AI13" s="174">
        <f ca="1">INDIRECT("'"&amp;$B12&amp;"'!E151",TRUE)</f>
        <v>0</v>
      </c>
      <c r="AJ13" s="174">
        <f ca="1">INDIRECT("'"&amp;$B12&amp;"'!E152",TRUE)</f>
        <v>0</v>
      </c>
      <c r="AK13" s="174">
        <f ca="1">INDIRECT("'"&amp;$B12&amp;"'!E153",TRUE)</f>
        <v>0</v>
      </c>
      <c r="AL13" s="174">
        <f ca="1">INDIRECT("'"&amp;$B12&amp;"'!E154",TRUE)</f>
        <v>0</v>
      </c>
      <c r="AM13" s="174">
        <f ca="1">INDIRECT("'"&amp;$B12&amp;"'!E155",TRUE)</f>
        <v>0</v>
      </c>
      <c r="AN13" s="174">
        <f ca="1">INDIRECT("'"&amp;$B12&amp;"'!E156",TRUE)</f>
        <v>0</v>
      </c>
      <c r="AO13" s="174">
        <f ca="1">INDIRECT("'"&amp;$B12&amp;"'!E157",TRUE)</f>
        <v>0</v>
      </c>
      <c r="AP13" s="177">
        <f ca="1">SUM(AI13:AO13)</f>
        <v>0</v>
      </c>
      <c r="AQ13" s="177">
        <f ca="1">AF13+AG13+AH13+AP13</f>
        <v>7603039</v>
      </c>
      <c r="AR13" s="177">
        <f ca="1">INDIRECT("'"&amp;$B12&amp;"'!E264",TRUE)</f>
        <v>1048697</v>
      </c>
      <c r="AT13" s="177">
        <f ca="1">INDIRECT("'"&amp;$B12&amp;"'!C2",TRUE)</f>
        <v>174782528</v>
      </c>
      <c r="AU13" s="177">
        <f ca="1">INDIRECT("'"&amp;$B12&amp;"'!E223",TRUE)</f>
        <v>26957822</v>
      </c>
      <c r="AV13" s="177">
        <f ca="1">T13+W13+AF13+AG13+AH13+AR13+AP13</f>
        <v>10964789</v>
      </c>
    </row>
    <row r="14" spans="2:54">
      <c r="B14" s="482" t="s">
        <v>186</v>
      </c>
      <c r="C14" s="139" t="s">
        <v>81</v>
      </c>
      <c r="D14" s="120">
        <f ca="1">INDIRECT("'"&amp;$B14&amp;"'!D13",TRUE)</f>
        <v>0</v>
      </c>
      <c r="E14" s="120">
        <f ca="1">INDIRECT("'"&amp;$B14&amp;"'!D14",TRUE)</f>
        <v>2.536</v>
      </c>
      <c r="F14" s="120">
        <f ca="1">INDIRECT("'"&amp;$B14&amp;"'!D15",TRUE)</f>
        <v>1.079</v>
      </c>
      <c r="G14" s="120">
        <f ca="1">INDIRECT("'"&amp;$B14&amp;"'!D16",TRUE)</f>
        <v>0.83499999999999996</v>
      </c>
      <c r="H14" s="120">
        <f ca="1">INDIRECT("'"&amp;$B14&amp;"'!D17",TRUE)</f>
        <v>0</v>
      </c>
      <c r="I14" s="120">
        <f ca="1">INDIRECT("'"&amp;$B14&amp;"'!D18",TRUE)</f>
        <v>0</v>
      </c>
      <c r="J14" s="120">
        <f ca="1">INDIRECT("'"&amp;$B14&amp;"'!D19",TRUE)</f>
        <v>0</v>
      </c>
      <c r="K14" s="120">
        <f ca="1">INDIRECT("'"&amp;$B14&amp;"'!D20",TRUE)</f>
        <v>0</v>
      </c>
      <c r="L14" s="120">
        <f ca="1">INDIRECT("'"&amp;$B14&amp;"'!D21",TRUE)</f>
        <v>0</v>
      </c>
      <c r="M14" s="120">
        <f ca="1">INDIRECT("'"&amp;$B14&amp;"'!D22",TRUE)</f>
        <v>0.29199999999999998</v>
      </c>
      <c r="N14" s="120">
        <f ca="1">INDIRECT("'"&amp;$B14&amp;"'!D23",TRUE)</f>
        <v>0</v>
      </c>
      <c r="O14" s="120">
        <f ca="1">INDIRECT("'"&amp;$B14&amp;"'!D24",TRUE)</f>
        <v>0</v>
      </c>
      <c r="P14" s="120">
        <f ca="1">INDIRECT("'"&amp;$B14&amp;"'!D25",TRUE)</f>
        <v>7.258</v>
      </c>
      <c r="Q14" s="120">
        <f ca="1">INDIRECT("'"&amp;$B14&amp;"'!D26",TRUE)</f>
        <v>0</v>
      </c>
      <c r="R14" s="162">
        <f t="shared" ca="1" si="0"/>
        <v>12</v>
      </c>
      <c r="S14" s="110">
        <f ca="1">INDIRECT("'"&amp;$B14&amp;"'!D29",TRUE)</f>
        <v>0</v>
      </c>
      <c r="T14" s="146">
        <f t="shared" ca="1" si="1"/>
        <v>12</v>
      </c>
      <c r="U14" s="120"/>
      <c r="V14" s="120"/>
      <c r="W14" s="146"/>
      <c r="X14" s="120"/>
      <c r="Y14" s="120"/>
      <c r="Z14" s="120"/>
      <c r="AA14" s="120"/>
      <c r="AB14" s="120"/>
      <c r="AC14" s="120"/>
      <c r="AD14" s="120"/>
      <c r="AE14" s="120"/>
      <c r="AF14" s="157"/>
      <c r="AG14" s="154"/>
      <c r="AH14" s="146"/>
      <c r="AI14" s="120"/>
      <c r="AJ14" s="120"/>
      <c r="AK14" s="120"/>
      <c r="AL14" s="120"/>
      <c r="AM14" s="120"/>
      <c r="AN14" s="120"/>
      <c r="AO14" s="120"/>
      <c r="AP14" s="146"/>
      <c r="AQ14" s="146"/>
      <c r="AR14" s="146"/>
      <c r="AT14" s="146"/>
      <c r="AU14" s="146"/>
      <c r="AV14" s="146"/>
    </row>
    <row r="15" spans="2:54" s="194" customFormat="1">
      <c r="B15" s="483"/>
      <c r="C15" s="173" t="s">
        <v>82</v>
      </c>
      <c r="D15" s="174">
        <f ca="1">INDIRECT("'"&amp;$B14&amp;"'!E13",TRUE)</f>
        <v>0</v>
      </c>
      <c r="E15" s="174">
        <f ca="1">INDIRECT("'"&amp;$B14&amp;"'!E14",TRUE)</f>
        <v>1600106</v>
      </c>
      <c r="F15" s="174">
        <f ca="1">INDIRECT("'"&amp;$B14&amp;"'!E15",TRUE)</f>
        <v>680802</v>
      </c>
      <c r="G15" s="174">
        <f ca="1">INDIRECT("'"&amp;$B14&amp;"'!E16",TRUE)</f>
        <v>526849</v>
      </c>
      <c r="H15" s="174">
        <f ca="1">INDIRECT("'"&amp;$B14&amp;"'!E17",TRUE)</f>
        <v>0</v>
      </c>
      <c r="I15" s="174">
        <f ca="1">INDIRECT("'"&amp;$B14&amp;"'!E18",TRUE)</f>
        <v>0</v>
      </c>
      <c r="J15" s="174">
        <f ca="1">INDIRECT("'"&amp;$B14&amp;"'!E19",TRUE)</f>
        <v>0</v>
      </c>
      <c r="K15" s="174">
        <f ca="1">INDIRECT("'"&amp;$B14&amp;"'!E20",TRUE)</f>
        <v>0</v>
      </c>
      <c r="L15" s="174">
        <f ca="1">INDIRECT("'"&amp;$B14&amp;"'!e21",TRUE)</f>
        <v>0</v>
      </c>
      <c r="M15" s="174">
        <f ca="1">INDIRECT("'"&amp;$B14&amp;"'!E22",TRUE)</f>
        <v>184239</v>
      </c>
      <c r="N15" s="174">
        <f ca="1">INDIRECT("'"&amp;$B14&amp;"'!E23",TRUE)</f>
        <v>0</v>
      </c>
      <c r="O15" s="174">
        <f ca="1">INDIRECT("'"&amp;$B14&amp;"'!E24",TRUE)</f>
        <v>0</v>
      </c>
      <c r="P15" s="174">
        <f ca="1">INDIRECT("'"&amp;$B14&amp;"'!E25",TRUE)</f>
        <v>4579484</v>
      </c>
      <c r="Q15" s="174">
        <f ca="1">INDIRECT("'"&amp;$B14&amp;"'!E26",TRUE)</f>
        <v>0</v>
      </c>
      <c r="R15" s="175">
        <f ca="1">SUM(D15:Q15)</f>
        <v>7571480</v>
      </c>
      <c r="S15" s="176">
        <f ca="1">INDIRECT("'"&amp;$B14&amp;"'!E29",TRUE)</f>
        <v>0</v>
      </c>
      <c r="T15" s="177">
        <f t="shared" ca="1" si="1"/>
        <v>7571480</v>
      </c>
      <c r="U15" s="174">
        <f ca="1">INDIRECT("'"&amp;$B14&amp;"'!E224",TRUE)</f>
        <v>1053711</v>
      </c>
      <c r="V15" s="174">
        <f ca="1">INDIRECT("'"&amp;$B14&amp;"'!E225",TRUE)</f>
        <v>0</v>
      </c>
      <c r="W15" s="177">
        <f ca="1">U15+V15</f>
        <v>1053711</v>
      </c>
      <c r="X15" s="174">
        <f ca="1">INDIRECT("'"&amp;$B14&amp;"'!E136",TRUE)</f>
        <v>15773920</v>
      </c>
      <c r="Y15" s="174">
        <f ca="1">INDIRECT("'"&amp;$B14&amp;"'!E137",TRUE)</f>
        <v>191314</v>
      </c>
      <c r="Z15" s="174">
        <f ca="1">INDIRECT("'"&amp;$B14&amp;"'!E138",TRUE)</f>
        <v>178320</v>
      </c>
      <c r="AA15" s="174">
        <f ca="1">INDIRECT("'"&amp;$B14&amp;"'!E139",TRUE)</f>
        <v>6836</v>
      </c>
      <c r="AB15" s="174">
        <f ca="1">INDIRECT("'"&amp;$B14&amp;"'!E140",TRUE)</f>
        <v>122947</v>
      </c>
      <c r="AC15" s="174">
        <f ca="1">INDIRECT("'"&amp;$B14&amp;"'!E141",TRUE)</f>
        <v>0</v>
      </c>
      <c r="AD15" s="174">
        <f ca="1">INDIRECT("'"&amp;$B14&amp;"'!E142",TRUE)</f>
        <v>618442</v>
      </c>
      <c r="AE15" s="174">
        <f ca="1">INDIRECT("'"&amp;$B14&amp;"'!E143",TRUE)</f>
        <v>433275</v>
      </c>
      <c r="AF15" s="178">
        <f ca="1">SUM(X15:AE15)</f>
        <v>17325054</v>
      </c>
      <c r="AG15" s="179">
        <f ca="1">INDIRECT("'"&amp;$B14&amp;"'!E8",TRUE)</f>
        <v>7571481</v>
      </c>
      <c r="AH15" s="177">
        <f ca="1">INDIRECT("'"&amp;$B14&amp;"'!E147",TRUE)</f>
        <v>3785741</v>
      </c>
      <c r="AI15" s="174">
        <f ca="1">INDIRECT("'"&amp;$B14&amp;"'!E151",TRUE)</f>
        <v>2523827</v>
      </c>
      <c r="AJ15" s="174">
        <f ca="1">INDIRECT("'"&amp;$B14&amp;"'!E152",TRUE)</f>
        <v>630957</v>
      </c>
      <c r="AK15" s="174">
        <f ca="1">INDIRECT("'"&amp;$B14&amp;"'!E153",TRUE)</f>
        <v>0</v>
      </c>
      <c r="AL15" s="174">
        <f ca="1">INDIRECT("'"&amp;$B14&amp;"'!E154",TRUE)</f>
        <v>315478</v>
      </c>
      <c r="AM15" s="174">
        <f ca="1">INDIRECT("'"&amp;$B14&amp;"'!E155",TRUE)</f>
        <v>0</v>
      </c>
      <c r="AN15" s="174">
        <f ca="1">INDIRECT("'"&amp;$B14&amp;"'!E156",TRUE)</f>
        <v>0</v>
      </c>
      <c r="AO15" s="174">
        <f ca="1">INDIRECT("'"&amp;$B14&amp;"'!E157",TRUE)</f>
        <v>895328</v>
      </c>
      <c r="AP15" s="177">
        <f ca="1">SUM(AI15:AO15)</f>
        <v>4365590</v>
      </c>
      <c r="AQ15" s="177">
        <f ca="1">AF15+AG15+AH15+AP15</f>
        <v>33047866</v>
      </c>
      <c r="AR15" s="177">
        <f ca="1">INDIRECT("'"&amp;$B14&amp;"'!E264",TRUE)</f>
        <v>5754003</v>
      </c>
      <c r="AS15" s="199"/>
      <c r="AT15" s="177">
        <f ca="1">INDIRECT("'"&amp;$B14&amp;"'!C2",TRUE)</f>
        <v>630956774</v>
      </c>
      <c r="AU15" s="177">
        <f ca="1">INDIRECT("'"&amp;$B14&amp;"'!E223",TRUE)</f>
        <v>166789160</v>
      </c>
      <c r="AV15" s="177">
        <f ca="1">T15+W15+AF15+AG15+AH15+AR15+AP15</f>
        <v>47427060</v>
      </c>
      <c r="AZ15" s="199"/>
      <c r="BA15" s="199"/>
      <c r="BB15" s="199"/>
    </row>
    <row r="16" spans="2:54">
      <c r="B16" s="482" t="s">
        <v>187</v>
      </c>
      <c r="C16" s="139" t="s">
        <v>81</v>
      </c>
      <c r="D16" s="120">
        <f ca="1">INDIRECT("'"&amp;$B16&amp;"'!D13",TRUE)</f>
        <v>0</v>
      </c>
      <c r="E16" s="120">
        <f ca="1">INDIRECT("'"&amp;$B16&amp;"'!D14",TRUE)</f>
        <v>0</v>
      </c>
      <c r="F16" s="120">
        <f ca="1">INDIRECT("'"&amp;$B16&amp;"'!D15",TRUE)</f>
        <v>0</v>
      </c>
      <c r="G16" s="120">
        <f ca="1">INDIRECT("'"&amp;$B16&amp;"'!D16",TRUE)</f>
        <v>0</v>
      </c>
      <c r="H16" s="120">
        <f ca="1">INDIRECT("'"&amp;$B16&amp;"'!D17",TRUE)</f>
        <v>0</v>
      </c>
      <c r="I16" s="120">
        <f ca="1">INDIRECT("'"&amp;$B16&amp;"'!D18",TRUE)</f>
        <v>0</v>
      </c>
      <c r="J16" s="120">
        <f ca="1">INDIRECT("'"&amp;$B16&amp;"'!D19",TRUE)</f>
        <v>0</v>
      </c>
      <c r="K16" s="120">
        <f ca="1">INDIRECT("'"&amp;$B16&amp;"'!D20",TRUE)</f>
        <v>0</v>
      </c>
      <c r="L16" s="120">
        <f ca="1">INDIRECT("'"&amp;$B16&amp;"'!D21",TRUE)</f>
        <v>0</v>
      </c>
      <c r="M16" s="120">
        <f ca="1">INDIRECT("'"&amp;$B16&amp;"'!D22",TRUE)</f>
        <v>0</v>
      </c>
      <c r="N16" s="120">
        <f ca="1">INDIRECT("'"&amp;$B16&amp;"'!D23",TRUE)</f>
        <v>0</v>
      </c>
      <c r="O16" s="120">
        <f ca="1">INDIRECT("'"&amp;$B16&amp;"'!D24",TRUE)</f>
        <v>0</v>
      </c>
      <c r="P16" s="120">
        <f ca="1">INDIRECT("'"&amp;$B16&amp;"'!D25",TRUE)</f>
        <v>12</v>
      </c>
      <c r="Q16" s="120">
        <f ca="1">INDIRECT("'"&amp;$B16&amp;"'!D26",TRUE)</f>
        <v>0</v>
      </c>
      <c r="R16" s="162">
        <f t="shared" ca="1" si="0"/>
        <v>12</v>
      </c>
      <c r="S16" s="110">
        <f ca="1">INDIRECT("'"&amp;$B16&amp;"'!D29",TRUE)</f>
        <v>0</v>
      </c>
      <c r="T16" s="146">
        <f t="shared" ca="1" si="1"/>
        <v>12</v>
      </c>
      <c r="U16" s="120"/>
      <c r="V16" s="120"/>
      <c r="W16" s="146"/>
      <c r="X16" s="120"/>
      <c r="Y16" s="120"/>
      <c r="Z16" s="120"/>
      <c r="AA16" s="120"/>
      <c r="AB16" s="120"/>
      <c r="AC16" s="120"/>
      <c r="AD16" s="120"/>
      <c r="AE16" s="120"/>
      <c r="AF16" s="157"/>
      <c r="AG16" s="154"/>
      <c r="AH16" s="146"/>
      <c r="AI16" s="120"/>
      <c r="AJ16" s="120"/>
      <c r="AK16" s="120"/>
      <c r="AL16" s="120"/>
      <c r="AM16" s="120"/>
      <c r="AN16" s="120"/>
      <c r="AO16" s="120"/>
      <c r="AP16" s="146"/>
      <c r="AQ16" s="146"/>
      <c r="AR16" s="146"/>
      <c r="AT16" s="146"/>
      <c r="AU16" s="146"/>
      <c r="AV16" s="146"/>
    </row>
    <row r="17" spans="2:48" s="194" customFormat="1">
      <c r="B17" s="483"/>
      <c r="C17" s="173" t="s">
        <v>82</v>
      </c>
      <c r="D17" s="174">
        <f ca="1">INDIRECT("'"&amp;$B16&amp;"'!E13",TRUE)</f>
        <v>0</v>
      </c>
      <c r="E17" s="174">
        <f ca="1">INDIRECT("'"&amp;$B16&amp;"'!E14",TRUE)</f>
        <v>0</v>
      </c>
      <c r="F17" s="174">
        <f ca="1">INDIRECT("'"&amp;$B16&amp;"'!E15",TRUE)</f>
        <v>0</v>
      </c>
      <c r="G17" s="174">
        <f ca="1">INDIRECT("'"&amp;$B16&amp;"'!E16",TRUE)</f>
        <v>0</v>
      </c>
      <c r="H17" s="174">
        <f ca="1">INDIRECT("'"&amp;$B16&amp;"'!E17",TRUE)</f>
        <v>0</v>
      </c>
      <c r="I17" s="174">
        <f ca="1">INDIRECT("'"&amp;$B16&amp;"'!E18",TRUE)</f>
        <v>0</v>
      </c>
      <c r="J17" s="174">
        <f ca="1">INDIRECT("'"&amp;$B16&amp;"'!E19",TRUE)</f>
        <v>0</v>
      </c>
      <c r="K17" s="174">
        <f ca="1">INDIRECT("'"&amp;$B16&amp;"'!E20",TRUE)</f>
        <v>0</v>
      </c>
      <c r="L17" s="174">
        <f ca="1">INDIRECT("'"&amp;$B16&amp;"'!e21",TRUE)</f>
        <v>0</v>
      </c>
      <c r="M17" s="174">
        <f ca="1">INDIRECT("'"&amp;$B16&amp;"'!E22",TRUE)</f>
        <v>0</v>
      </c>
      <c r="N17" s="174">
        <f ca="1">INDIRECT("'"&amp;$B16&amp;"'!E23",TRUE)</f>
        <v>0</v>
      </c>
      <c r="O17" s="174">
        <f ca="1">INDIRECT("'"&amp;$B16&amp;"'!E24",TRUE)</f>
        <v>0</v>
      </c>
      <c r="P17" s="174">
        <f ca="1">INDIRECT("'"&amp;$B16&amp;"'!E25",TRUE)</f>
        <v>2298750</v>
      </c>
      <c r="Q17" s="174">
        <f ca="1">INDIRECT("'"&amp;$B16&amp;"'!E26",TRUE)</f>
        <v>0</v>
      </c>
      <c r="R17" s="175">
        <f t="shared" ca="1" si="0"/>
        <v>2298750</v>
      </c>
      <c r="S17" s="176">
        <f ca="1">INDIRECT("'"&amp;$B16&amp;"'!E29",TRUE)</f>
        <v>0</v>
      </c>
      <c r="T17" s="177">
        <f t="shared" ca="1" si="1"/>
        <v>2298750</v>
      </c>
      <c r="U17" s="174">
        <f ca="1">INDIRECT("'"&amp;$B16&amp;"'!E224",TRUE)</f>
        <v>344667</v>
      </c>
      <c r="V17" s="174">
        <f ca="1">INDIRECT("'"&amp;$B16&amp;"'!E225",TRUE)</f>
        <v>0</v>
      </c>
      <c r="W17" s="177">
        <f ca="1">U17+V17</f>
        <v>344667</v>
      </c>
      <c r="X17" s="174">
        <f ca="1">INDIRECT("'"&amp;$B16&amp;"'!E136",TRUE)</f>
        <v>4789063</v>
      </c>
      <c r="Y17" s="174">
        <f ca="1">INDIRECT("'"&amp;$B16&amp;"'!E137",TRUE)</f>
        <v>95055</v>
      </c>
      <c r="Z17" s="174">
        <f ca="1">INDIRECT("'"&amp;$B16&amp;"'!E138",TRUE)</f>
        <v>0</v>
      </c>
      <c r="AA17" s="174">
        <f ca="1">INDIRECT("'"&amp;$B16&amp;"'!E139",TRUE)</f>
        <v>0</v>
      </c>
      <c r="AB17" s="174">
        <f ca="1">INDIRECT("'"&amp;$B16&amp;"'!E140",TRUE)</f>
        <v>0</v>
      </c>
      <c r="AC17" s="174">
        <f ca="1">INDIRECT("'"&amp;$B16&amp;"'!E141",TRUE)</f>
        <v>0</v>
      </c>
      <c r="AD17" s="174">
        <f ca="1">INDIRECT("'"&amp;$B16&amp;"'!E142",TRUE)</f>
        <v>191562</v>
      </c>
      <c r="AE17" s="174">
        <f ca="1">INDIRECT("'"&amp;$B16&amp;"'!E143",TRUE)</f>
        <v>0</v>
      </c>
      <c r="AF17" s="178">
        <f ca="1">SUM(X17:AE17)</f>
        <v>5075680</v>
      </c>
      <c r="AG17" s="179">
        <f ca="1">INDIRECT("'"&amp;$B16&amp;"'!E8",TRUE)</f>
        <v>2298750</v>
      </c>
      <c r="AH17" s="177">
        <f ca="1">INDIRECT("'"&amp;$B16&amp;"'!E147",TRUE)</f>
        <v>1149375</v>
      </c>
      <c r="AI17" s="174">
        <f ca="1">INDIRECT("'"&amp;$B16&amp;"'!E151",TRUE)</f>
        <v>766250</v>
      </c>
      <c r="AJ17" s="174">
        <f ca="1">INDIRECT("'"&amp;$B16&amp;"'!E152",TRUE)</f>
        <v>191563</v>
      </c>
      <c r="AK17" s="174">
        <f ca="1">INDIRECT("'"&amp;$B16&amp;"'!E153",TRUE)</f>
        <v>0</v>
      </c>
      <c r="AL17" s="174">
        <f ca="1">INDIRECT("'"&amp;$B16&amp;"'!E154",TRUE)</f>
        <v>95781</v>
      </c>
      <c r="AM17" s="174">
        <f ca="1">INDIRECT("'"&amp;$B16&amp;"'!E155",TRUE)</f>
        <v>0</v>
      </c>
      <c r="AN17" s="174">
        <f ca="1">INDIRECT("'"&amp;$B16&amp;"'!E156",TRUE)</f>
        <v>0</v>
      </c>
      <c r="AO17" s="174">
        <f ca="1">INDIRECT("'"&amp;$B16&amp;"'!E157",TRUE)</f>
        <v>440594</v>
      </c>
      <c r="AP17" s="177">
        <f ca="1">SUM(AI17:AO17)</f>
        <v>1494188</v>
      </c>
      <c r="AQ17" s="177">
        <f ca="1">AF17+AG17+AH17+AP17</f>
        <v>10017993</v>
      </c>
      <c r="AR17" s="177">
        <f ca="1">INDIRECT("'"&amp;$B16&amp;"'!E264",TRUE)</f>
        <v>1125297</v>
      </c>
      <c r="AS17" s="199"/>
      <c r="AT17" s="177">
        <f ca="1">INDIRECT("'"&amp;$B16&amp;"'!C2",TRUE)</f>
        <v>191562523</v>
      </c>
      <c r="AU17" s="177">
        <f ca="1">INDIRECT("'"&amp;$B16&amp;"'!E223",TRUE)</f>
        <v>43083429</v>
      </c>
      <c r="AV17" s="177">
        <f ca="1">T17+W17+AF17+AG17+AH17+AR17+AP17</f>
        <v>13786707</v>
      </c>
    </row>
    <row r="18" spans="2:48">
      <c r="B18" s="482" t="s">
        <v>188</v>
      </c>
      <c r="C18" s="139" t="s">
        <v>81</v>
      </c>
      <c r="D18" s="120">
        <f ca="1">INDIRECT("'"&amp;$B18&amp;"'!D13",TRUE)</f>
        <v>0</v>
      </c>
      <c r="E18" s="120">
        <f ca="1">INDIRECT("'"&amp;$B18&amp;"'!D14",TRUE)</f>
        <v>1.579</v>
      </c>
      <c r="F18" s="120">
        <f ca="1">INDIRECT("'"&amp;$B18&amp;"'!D15",TRUE)</f>
        <v>0.79</v>
      </c>
      <c r="G18" s="120">
        <f ca="1">INDIRECT("'"&amp;$B18&amp;"'!D16",TRUE)</f>
        <v>0.61699999999999999</v>
      </c>
      <c r="H18" s="120">
        <f ca="1">INDIRECT("'"&amp;$B18&amp;"'!D17",TRUE)</f>
        <v>0</v>
      </c>
      <c r="I18" s="120">
        <f ca="1">INDIRECT("'"&amp;$B18&amp;"'!D18",TRUE)</f>
        <v>1.139</v>
      </c>
      <c r="J18" s="120">
        <f ca="1">INDIRECT("'"&amp;$B18&amp;"'!D19",TRUE)</f>
        <v>0.23300000000000001</v>
      </c>
      <c r="K18" s="120">
        <f ca="1">INDIRECT("'"&amp;$B18&amp;"'!D20",TRUE)</f>
        <v>0</v>
      </c>
      <c r="L18" s="120">
        <f ca="1">INDIRECT("'"&amp;$B18&amp;"'!D21",TRUE)</f>
        <v>3.1459999999999999</v>
      </c>
      <c r="M18" s="120">
        <f ca="1">INDIRECT("'"&amp;$B18&amp;"'!D22",TRUE)</f>
        <v>0</v>
      </c>
      <c r="N18" s="120">
        <f ca="1">INDIRECT("'"&amp;$B18&amp;"'!D23",TRUE)</f>
        <v>1.492</v>
      </c>
      <c r="O18" s="120">
        <f ca="1">INDIRECT("'"&amp;$B18&amp;"'!D24",TRUE)</f>
        <v>0.629</v>
      </c>
      <c r="P18" s="120">
        <f ca="1">INDIRECT("'"&amp;$B18&amp;"'!D25",TRUE)</f>
        <v>2.375</v>
      </c>
      <c r="Q18" s="120">
        <f ca="1">INDIRECT("'"&amp;$B18&amp;"'!D26",TRUE)</f>
        <v>0</v>
      </c>
      <c r="R18" s="162">
        <f t="shared" ca="1" si="0"/>
        <v>11.999999999999998</v>
      </c>
      <c r="S18" s="110">
        <f ca="1">INDIRECT("'"&amp;$B18&amp;"'!D29",TRUE)</f>
        <v>0</v>
      </c>
      <c r="T18" s="146">
        <f t="shared" ca="1" si="1"/>
        <v>11.999999999999998</v>
      </c>
      <c r="U18" s="120"/>
      <c r="V18" s="120"/>
      <c r="W18" s="146"/>
      <c r="X18" s="120"/>
      <c r="Y18" s="120"/>
      <c r="Z18" s="120"/>
      <c r="AA18" s="120"/>
      <c r="AB18" s="120"/>
      <c r="AC18" s="120"/>
      <c r="AD18" s="120"/>
      <c r="AE18" s="120"/>
      <c r="AF18" s="157"/>
      <c r="AG18" s="154"/>
      <c r="AH18" s="146"/>
      <c r="AI18" s="120"/>
      <c r="AJ18" s="120"/>
      <c r="AK18" s="120"/>
      <c r="AL18" s="120"/>
      <c r="AM18" s="120"/>
      <c r="AN18" s="120"/>
      <c r="AO18" s="120"/>
      <c r="AP18" s="146"/>
      <c r="AQ18" s="146"/>
      <c r="AR18" s="146"/>
      <c r="AT18" s="146"/>
      <c r="AU18" s="146"/>
      <c r="AV18" s="146"/>
    </row>
    <row r="19" spans="2:48" s="194" customFormat="1">
      <c r="B19" s="483"/>
      <c r="C19" s="173" t="s">
        <v>82</v>
      </c>
      <c r="D19" s="174">
        <f ca="1">INDIRECT("'"&amp;$B18&amp;"'!E13",TRUE)</f>
        <v>0</v>
      </c>
      <c r="E19" s="174">
        <f ca="1">INDIRECT("'"&amp;$B18&amp;"'!E14",TRUE)</f>
        <v>192051</v>
      </c>
      <c r="F19" s="174">
        <f ca="1">INDIRECT("'"&amp;$B18&amp;"'!E15",TRUE)</f>
        <v>96086</v>
      </c>
      <c r="G19" s="174">
        <f ca="1">INDIRECT("'"&amp;$B18&amp;"'!E16",TRUE)</f>
        <v>75045</v>
      </c>
      <c r="H19" s="174">
        <f ca="1">INDIRECT("'"&amp;$B18&amp;"'!E17",TRUE)</f>
        <v>0</v>
      </c>
      <c r="I19" s="174">
        <f ca="1">INDIRECT("'"&amp;$B18&amp;"'!E18",TRUE)</f>
        <v>138535</v>
      </c>
      <c r="J19" s="174">
        <f ca="1">INDIRECT("'"&amp;$B18&amp;"'!E19",TRUE)</f>
        <v>28340</v>
      </c>
      <c r="K19" s="174">
        <f ca="1">INDIRECT("'"&amp;$B18&amp;"'!E20",TRUE)</f>
        <v>0</v>
      </c>
      <c r="L19" s="174">
        <f ca="1">INDIRECT("'"&amp;$B18&amp;"'!e21",TRUE)</f>
        <v>382643</v>
      </c>
      <c r="M19" s="174">
        <f ca="1">INDIRECT("'"&amp;$B18&amp;"'!E22",TRUE)</f>
        <v>0</v>
      </c>
      <c r="N19" s="174">
        <f ca="1">INDIRECT("'"&amp;$B18&amp;"'!E23",TRUE)</f>
        <v>181470</v>
      </c>
      <c r="O19" s="174">
        <f ca="1">INDIRECT("'"&amp;$B18&amp;"'!E24",TRUE)</f>
        <v>76504</v>
      </c>
      <c r="P19" s="174">
        <f ca="1">INDIRECT("'"&amp;$B18&amp;"'!E25",TRUE)</f>
        <v>288867</v>
      </c>
      <c r="Q19" s="174">
        <f ca="1">INDIRECT("'"&amp;$B18&amp;"'!E26",TRUE)</f>
        <v>0</v>
      </c>
      <c r="R19" s="175">
        <f t="shared" ca="1" si="0"/>
        <v>1459541</v>
      </c>
      <c r="S19" s="176">
        <f ca="1">INDIRECT("'"&amp;$B18&amp;"'!E29",TRUE)</f>
        <v>0</v>
      </c>
      <c r="T19" s="177">
        <f t="shared" ca="1" si="1"/>
        <v>1459541</v>
      </c>
      <c r="U19" s="174">
        <f ca="1">INDIRECT("'"&amp;$B18&amp;"'!E224",TRUE)</f>
        <v>186654</v>
      </c>
      <c r="V19" s="174">
        <f ca="1">INDIRECT("'"&amp;$B18&amp;"'!E225",TRUE)</f>
        <v>0</v>
      </c>
      <c r="W19" s="177">
        <f ca="1">U19+V19</f>
        <v>186654</v>
      </c>
      <c r="X19" s="174">
        <f ca="1">INDIRECT("'"&amp;$B18&amp;"'!E136",TRUE)</f>
        <v>3040709</v>
      </c>
      <c r="Y19" s="174">
        <f ca="1">INDIRECT("'"&amp;$B18&amp;"'!E137",TRUE)</f>
        <v>60814</v>
      </c>
      <c r="Z19" s="174">
        <f ca="1">INDIRECT("'"&amp;$B18&amp;"'!E138",TRUE)</f>
        <v>60814</v>
      </c>
      <c r="AA19" s="174">
        <f ca="1">INDIRECT("'"&amp;$B18&amp;"'!E139",TRUE)</f>
        <v>60814</v>
      </c>
      <c r="AB19" s="174">
        <f ca="1">INDIRECT("'"&amp;$B18&amp;"'!E140",TRUE)</f>
        <v>0</v>
      </c>
      <c r="AC19" s="174">
        <f ca="1">INDIRECT("'"&amp;$B18&amp;"'!E141",TRUE)</f>
        <v>0</v>
      </c>
      <c r="AD19" s="174">
        <f ca="1">INDIRECT("'"&amp;$B18&amp;"'!E142",TRUE)</f>
        <v>121628</v>
      </c>
      <c r="AE19" s="174">
        <f ca="1">INDIRECT("'"&amp;$B18&amp;"'!E143",TRUE)</f>
        <v>0</v>
      </c>
      <c r="AF19" s="178">
        <f ca="1">SUM(X19:AE19)</f>
        <v>3344779</v>
      </c>
      <c r="AG19" s="179">
        <f ca="1">INDIRECT("'"&amp;$B18&amp;"'!E8",TRUE)</f>
        <v>1459541</v>
      </c>
      <c r="AH19" s="177">
        <f ca="1">INDIRECT("'"&amp;$B18&amp;"'!E147",TRUE)</f>
        <v>729770</v>
      </c>
      <c r="AI19" s="174">
        <f ca="1">INDIRECT("'"&amp;$B18&amp;"'!E151",TRUE)</f>
        <v>0</v>
      </c>
      <c r="AJ19" s="174">
        <f ca="1">INDIRECT("'"&amp;$B18&amp;"'!E152",TRUE)</f>
        <v>0</v>
      </c>
      <c r="AK19" s="174">
        <f ca="1">INDIRECT("'"&amp;$B18&amp;"'!E153",TRUE)</f>
        <v>0</v>
      </c>
      <c r="AL19" s="174">
        <f ca="1">INDIRECT("'"&amp;$B18&amp;"'!E154",TRUE)</f>
        <v>0</v>
      </c>
      <c r="AM19" s="174">
        <f ca="1">INDIRECT("'"&amp;$B18&amp;"'!E155",TRUE)</f>
        <v>0</v>
      </c>
      <c r="AN19" s="174">
        <f ca="1">INDIRECT("'"&amp;$B18&amp;"'!E156",TRUE)</f>
        <v>0</v>
      </c>
      <c r="AO19" s="174">
        <f ca="1">INDIRECT("'"&amp;$B18&amp;"'!E157",TRUE)</f>
        <v>0</v>
      </c>
      <c r="AP19" s="177">
        <f ca="1">SUM(AI19:AO19)</f>
        <v>0</v>
      </c>
      <c r="AQ19" s="177">
        <f ca="1">AF19+AG19+AH19+AP19</f>
        <v>5534090</v>
      </c>
      <c r="AR19" s="177">
        <f ca="1">INDIRECT("'"&amp;$B18&amp;"'!E264",TRUE)</f>
        <v>836509</v>
      </c>
      <c r="AS19" s="199"/>
      <c r="AT19" s="177">
        <f ca="1">INDIRECT("'"&amp;$B18&amp;"'!C2",TRUE)</f>
        <v>121628379</v>
      </c>
      <c r="AU19" s="177">
        <f ca="1">INDIRECT("'"&amp;$B18&amp;"'!E223",TRUE)</f>
        <v>23331758</v>
      </c>
      <c r="AV19" s="177">
        <f ca="1">T19+W19+AF19+AG19+AH19+AR19+AP19</f>
        <v>8016794</v>
      </c>
    </row>
    <row r="20" spans="2:48">
      <c r="B20" s="482" t="s">
        <v>189</v>
      </c>
      <c r="C20" s="139" t="s">
        <v>81</v>
      </c>
      <c r="D20" s="120">
        <f ca="1">INDIRECT("'"&amp;$B20&amp;"'!D13",TRUE)</f>
        <v>0</v>
      </c>
      <c r="E20" s="120">
        <f ca="1">INDIRECT("'"&amp;$B20&amp;"'!D14",TRUE)</f>
        <v>1.6739999999999999</v>
      </c>
      <c r="F20" s="120">
        <f ca="1">INDIRECT("'"&amp;$B20&amp;"'!D15",TRUE)</f>
        <v>0.7</v>
      </c>
      <c r="G20" s="120">
        <f ca="1">INDIRECT("'"&amp;$B20&amp;"'!D16",TRUE)</f>
        <v>0.42499999999999999</v>
      </c>
      <c r="H20" s="120">
        <f ca="1">INDIRECT("'"&amp;$B20&amp;"'!D17",TRUE)</f>
        <v>0</v>
      </c>
      <c r="I20" s="120">
        <f ca="1">INDIRECT("'"&amp;$B20&amp;"'!D18",TRUE)</f>
        <v>0</v>
      </c>
      <c r="J20" s="120">
        <f ca="1">INDIRECT("'"&amp;$B20&amp;"'!D19",TRUE)</f>
        <v>0</v>
      </c>
      <c r="K20" s="120">
        <f ca="1">INDIRECT("'"&amp;$B20&amp;"'!D20",TRUE)</f>
        <v>0</v>
      </c>
      <c r="L20" s="120">
        <f ca="1">INDIRECT("'"&amp;$B20&amp;"'!D21",TRUE)</f>
        <v>0</v>
      </c>
      <c r="M20" s="120">
        <f ca="1">INDIRECT("'"&amp;$B20&amp;"'!D22",TRUE)</f>
        <v>0</v>
      </c>
      <c r="N20" s="120">
        <f ca="1">INDIRECT("'"&amp;$B20&amp;"'!D23",TRUE)</f>
        <v>0</v>
      </c>
      <c r="O20" s="120">
        <f ca="1">INDIRECT("'"&amp;$B20&amp;"'!D24",TRUE)</f>
        <v>0</v>
      </c>
      <c r="P20" s="120">
        <f ca="1">INDIRECT("'"&amp;$B20&amp;"'!D25",TRUE)</f>
        <v>9.2010000000000005</v>
      </c>
      <c r="Q20" s="120">
        <f ca="1">INDIRECT("'"&amp;$B20&amp;"'!D26",TRUE)</f>
        <v>0</v>
      </c>
      <c r="R20" s="162">
        <f t="shared" ca="1" si="0"/>
        <v>12</v>
      </c>
      <c r="S20" s="110">
        <f ca="1">INDIRECT("'"&amp;$B20&amp;"'!D29",TRUE)</f>
        <v>0</v>
      </c>
      <c r="T20" s="146">
        <f t="shared" ca="1" si="1"/>
        <v>12</v>
      </c>
      <c r="U20" s="120"/>
      <c r="V20" s="120"/>
      <c r="W20" s="146"/>
      <c r="X20" s="120"/>
      <c r="Y20" s="120"/>
      <c r="Z20" s="120"/>
      <c r="AA20" s="120"/>
      <c r="AB20" s="120"/>
      <c r="AC20" s="120"/>
      <c r="AD20" s="120"/>
      <c r="AE20" s="120"/>
      <c r="AF20" s="157"/>
      <c r="AG20" s="154"/>
      <c r="AH20" s="146"/>
      <c r="AI20" s="120"/>
      <c r="AJ20" s="120"/>
      <c r="AK20" s="120"/>
      <c r="AL20" s="120"/>
      <c r="AM20" s="120"/>
      <c r="AN20" s="120"/>
      <c r="AO20" s="120"/>
      <c r="AP20" s="146"/>
      <c r="AQ20" s="146"/>
      <c r="AR20" s="146"/>
      <c r="AT20" s="146"/>
      <c r="AU20" s="146"/>
      <c r="AV20" s="146"/>
    </row>
    <row r="21" spans="2:48" s="194" customFormat="1">
      <c r="B21" s="483"/>
      <c r="C21" s="173" t="s">
        <v>82</v>
      </c>
      <c r="D21" s="174">
        <f ca="1">INDIRECT("'"&amp;$B20&amp;"'!E13",TRUE)</f>
        <v>0</v>
      </c>
      <c r="E21" s="174">
        <f ca="1">INDIRECT("'"&amp;$B20&amp;"'!E14",TRUE)</f>
        <v>678519</v>
      </c>
      <c r="F21" s="174">
        <f ca="1">INDIRECT("'"&amp;$B20&amp;"'!E15",TRUE)</f>
        <v>283730</v>
      </c>
      <c r="G21" s="174">
        <f ca="1">INDIRECT("'"&amp;$B20&amp;"'!E16",TRUE)</f>
        <v>172264</v>
      </c>
      <c r="H21" s="174">
        <f ca="1">INDIRECT("'"&amp;$B20&amp;"'!E17",TRUE)</f>
        <v>0</v>
      </c>
      <c r="I21" s="174">
        <f ca="1">INDIRECT("'"&amp;$B20&amp;"'!E18",TRUE)</f>
        <v>0</v>
      </c>
      <c r="J21" s="174">
        <f ca="1">INDIRECT("'"&amp;$B20&amp;"'!E19",TRUE)</f>
        <v>0</v>
      </c>
      <c r="K21" s="174">
        <f ca="1">INDIRECT("'"&amp;$B20&amp;"'!E20",TRUE)</f>
        <v>0</v>
      </c>
      <c r="L21" s="174">
        <f ca="1">INDIRECT("'"&amp;$B20&amp;"'!e21",TRUE)</f>
        <v>0</v>
      </c>
      <c r="M21" s="174">
        <f ca="1">INDIRECT("'"&amp;$B20&amp;"'!E22",TRUE)</f>
        <v>0</v>
      </c>
      <c r="N21" s="174">
        <f ca="1">INDIRECT("'"&amp;$B20&amp;"'!E23",TRUE)</f>
        <v>0</v>
      </c>
      <c r="O21" s="174">
        <f ca="1">INDIRECT("'"&amp;$B20&amp;"'!E24",TRUE)</f>
        <v>0</v>
      </c>
      <c r="P21" s="174">
        <f ca="1">INDIRECT("'"&amp;$B20&amp;"'!E25",TRUE)</f>
        <v>3729424</v>
      </c>
      <c r="Q21" s="174">
        <f ca="1">INDIRECT("'"&amp;$B20&amp;"'!E26",TRUE)</f>
        <v>0</v>
      </c>
      <c r="R21" s="175">
        <f t="shared" ca="1" si="0"/>
        <v>4863937</v>
      </c>
      <c r="S21" s="176">
        <f ca="1">INDIRECT("'"&amp;$B20&amp;"'!E29",TRUE)</f>
        <v>0</v>
      </c>
      <c r="T21" s="177">
        <f t="shared" ca="1" si="1"/>
        <v>4863937</v>
      </c>
      <c r="U21" s="174">
        <f ca="1">INDIRECT("'"&amp;$B20&amp;"'!E224",TRUE)</f>
        <v>374757</v>
      </c>
      <c r="V21" s="174">
        <f ca="1">INDIRECT("'"&amp;$B20&amp;"'!E225",TRUE)</f>
        <v>0</v>
      </c>
      <c r="W21" s="177">
        <f ca="1">U21+V21</f>
        <v>374757</v>
      </c>
      <c r="X21" s="174">
        <f ca="1">INDIRECT("'"&amp;$B20&amp;"'!E136",TRUE)</f>
        <v>10133202</v>
      </c>
      <c r="Y21" s="174">
        <f ca="1">INDIRECT("'"&amp;$B20&amp;"'!E137",TRUE)</f>
        <v>202664</v>
      </c>
      <c r="Z21" s="174">
        <f ca="1">INDIRECT("'"&amp;$B20&amp;"'!E138",TRUE)</f>
        <v>0</v>
      </c>
      <c r="AA21" s="174">
        <f ca="1">INDIRECT("'"&amp;$B20&amp;"'!E139",TRUE)</f>
        <v>0</v>
      </c>
      <c r="AB21" s="174">
        <f ca="1">INDIRECT("'"&amp;$B20&amp;"'!E140",TRUE)</f>
        <v>0</v>
      </c>
      <c r="AC21" s="174">
        <f ca="1">INDIRECT("'"&amp;$B20&amp;"'!E141",TRUE)</f>
        <v>0</v>
      </c>
      <c r="AD21" s="174">
        <f ca="1">INDIRECT("'"&amp;$B20&amp;"'!E142",TRUE)</f>
        <v>405328</v>
      </c>
      <c r="AE21" s="174">
        <f ca="1">INDIRECT("'"&amp;$B20&amp;"'!E143",TRUE)</f>
        <v>0</v>
      </c>
      <c r="AF21" s="178">
        <f ca="1">SUM(X21:AE21)</f>
        <v>10741194</v>
      </c>
      <c r="AG21" s="179">
        <f ca="1">INDIRECT("'"&amp;$B20&amp;"'!E8",TRUE)</f>
        <v>4863937</v>
      </c>
      <c r="AH21" s="177">
        <f ca="1">INDIRECT("'"&amp;$B20&amp;"'!E147",TRUE)</f>
        <v>2431968</v>
      </c>
      <c r="AI21" s="174">
        <f ca="1">INDIRECT("'"&amp;$B20&amp;"'!E151",TRUE)</f>
        <v>0</v>
      </c>
      <c r="AJ21" s="174">
        <f ca="1">INDIRECT("'"&amp;$B20&amp;"'!E152",TRUE)</f>
        <v>0</v>
      </c>
      <c r="AK21" s="174">
        <f ca="1">INDIRECT("'"&amp;$B20&amp;"'!E153",TRUE)</f>
        <v>0</v>
      </c>
      <c r="AL21" s="174">
        <f ca="1">INDIRECT("'"&amp;$B20&amp;"'!E154",TRUE)</f>
        <v>0</v>
      </c>
      <c r="AM21" s="174">
        <f ca="1">INDIRECT("'"&amp;$B20&amp;"'!E155",TRUE)</f>
        <v>0</v>
      </c>
      <c r="AN21" s="174">
        <f ca="1">INDIRECT("'"&amp;$B20&amp;"'!E156",TRUE)</f>
        <v>0</v>
      </c>
      <c r="AO21" s="174">
        <f ca="1">INDIRECT("'"&amp;$B20&amp;"'!E157",TRUE)</f>
        <v>0</v>
      </c>
      <c r="AP21" s="177">
        <f ca="1">SUM(AI21:AO21)</f>
        <v>0</v>
      </c>
      <c r="AQ21" s="177">
        <f ca="1">AF21+AG21+AH21+AP21</f>
        <v>18037099</v>
      </c>
      <c r="AR21" s="177">
        <f ca="1">INDIRECT("'"&amp;$B20&amp;"'!E264",TRUE)</f>
        <v>3946809</v>
      </c>
      <c r="AS21" s="199"/>
      <c r="AT21" s="177">
        <f ca="1">INDIRECT("'"&amp;$B20&amp;"'!C2",TRUE)</f>
        <v>405328073</v>
      </c>
      <c r="AU21" s="177">
        <f ca="1">INDIRECT("'"&amp;$B20&amp;"'!E223",TRUE)</f>
        <v>46844615</v>
      </c>
      <c r="AV21" s="177">
        <f ca="1">T21+W21+AF21+AG21+AH21+AR21+AP21</f>
        <v>27222602</v>
      </c>
    </row>
    <row r="22" spans="2:48">
      <c r="B22" s="482" t="s">
        <v>190</v>
      </c>
      <c r="C22" s="139" t="s">
        <v>81</v>
      </c>
      <c r="D22" s="120">
        <f ca="1">INDIRECT("'"&amp;$B22&amp;"'!D13",TRUE)</f>
        <v>0</v>
      </c>
      <c r="E22" s="120">
        <f ca="1">INDIRECT("'"&amp;$B22&amp;"'!D14",TRUE)</f>
        <v>2</v>
      </c>
      <c r="F22" s="120">
        <f ca="1">INDIRECT("'"&amp;$B22&amp;"'!D15",TRUE)</f>
        <v>0.5</v>
      </c>
      <c r="G22" s="120">
        <f ca="1">INDIRECT("'"&amp;$B22&amp;"'!D16",TRUE)</f>
        <v>0</v>
      </c>
      <c r="H22" s="120">
        <f ca="1">INDIRECT("'"&amp;$B22&amp;"'!D17",TRUE)</f>
        <v>0</v>
      </c>
      <c r="I22" s="120">
        <f ca="1">INDIRECT("'"&amp;$B22&amp;"'!D18",TRUE)</f>
        <v>0</v>
      </c>
      <c r="J22" s="120">
        <f ca="1">INDIRECT("'"&amp;$B22&amp;"'!D19",TRUE)</f>
        <v>0</v>
      </c>
      <c r="K22" s="120">
        <f ca="1">INDIRECT("'"&amp;$B22&amp;"'!D20",TRUE)</f>
        <v>0</v>
      </c>
      <c r="L22" s="120">
        <f ca="1">INDIRECT("'"&amp;$B22&amp;"'!D21",TRUE)</f>
        <v>0</v>
      </c>
      <c r="M22" s="120">
        <f ca="1">INDIRECT("'"&amp;$B22&amp;"'!D22",TRUE)</f>
        <v>0</v>
      </c>
      <c r="N22" s="120">
        <f ca="1">INDIRECT("'"&amp;$B22&amp;"'!D23",TRUE)</f>
        <v>0</v>
      </c>
      <c r="O22" s="120">
        <f ca="1">INDIRECT("'"&amp;$B22&amp;"'!D24",TRUE)</f>
        <v>0</v>
      </c>
      <c r="P22" s="120">
        <f ca="1">INDIRECT("'"&amp;$B22&amp;"'!D25",TRUE)</f>
        <v>9.5</v>
      </c>
      <c r="Q22" s="120">
        <f ca="1">INDIRECT("'"&amp;$B22&amp;"'!D26",TRUE)</f>
        <v>0</v>
      </c>
      <c r="R22" s="162">
        <f t="shared" ca="1" si="0"/>
        <v>12</v>
      </c>
      <c r="S22" s="110">
        <f ca="1">INDIRECT("'"&amp;$B22&amp;"'!D29",TRUE)</f>
        <v>0</v>
      </c>
      <c r="T22" s="146">
        <f t="shared" ca="1" si="1"/>
        <v>12</v>
      </c>
      <c r="U22" s="120"/>
      <c r="V22" s="120"/>
      <c r="W22" s="146"/>
      <c r="X22" s="120"/>
      <c r="Y22" s="120"/>
      <c r="Z22" s="120"/>
      <c r="AA22" s="120"/>
      <c r="AB22" s="120"/>
      <c r="AC22" s="120"/>
      <c r="AD22" s="120"/>
      <c r="AE22" s="120"/>
      <c r="AF22" s="157"/>
      <c r="AG22" s="154"/>
      <c r="AH22" s="146"/>
      <c r="AI22" s="120"/>
      <c r="AJ22" s="120"/>
      <c r="AK22" s="120"/>
      <c r="AL22" s="120"/>
      <c r="AM22" s="120"/>
      <c r="AN22" s="120"/>
      <c r="AO22" s="120"/>
      <c r="AP22" s="146"/>
      <c r="AQ22" s="146"/>
      <c r="AR22" s="146"/>
      <c r="AT22" s="146"/>
      <c r="AU22" s="146"/>
      <c r="AV22" s="146"/>
    </row>
    <row r="23" spans="2:48" s="194" customFormat="1">
      <c r="B23" s="483"/>
      <c r="C23" s="173" t="s">
        <v>82</v>
      </c>
      <c r="D23" s="174">
        <f ca="1">INDIRECT("'"&amp;$B22&amp;"'!E13",TRUE)</f>
        <v>0</v>
      </c>
      <c r="E23" s="174">
        <f ca="1">INDIRECT("'"&amp;$B22&amp;"'!E14",TRUE)</f>
        <v>2898175</v>
      </c>
      <c r="F23" s="174">
        <f ca="1">INDIRECT("'"&amp;$B22&amp;"'!E15",TRUE)</f>
        <v>724544</v>
      </c>
      <c r="G23" s="174">
        <f ca="1">INDIRECT("'"&amp;$B22&amp;"'!E16",TRUE)</f>
        <v>0</v>
      </c>
      <c r="H23" s="174">
        <f ca="1">INDIRECT("'"&amp;$B22&amp;"'!E17",TRUE)</f>
        <v>0</v>
      </c>
      <c r="I23" s="174">
        <f ca="1">INDIRECT("'"&amp;$B22&amp;"'!E18",TRUE)</f>
        <v>0</v>
      </c>
      <c r="J23" s="174">
        <f ca="1">INDIRECT("'"&amp;$B22&amp;"'!E19",TRUE)</f>
        <v>0</v>
      </c>
      <c r="K23" s="174">
        <f ca="1">INDIRECT("'"&amp;$B22&amp;"'!E20",TRUE)</f>
        <v>0</v>
      </c>
      <c r="L23" s="174">
        <f ca="1">INDIRECT("'"&amp;$B22&amp;"'!e21",TRUE)</f>
        <v>0</v>
      </c>
      <c r="M23" s="174">
        <f ca="1">INDIRECT("'"&amp;$B22&amp;"'!E22",TRUE)</f>
        <v>0</v>
      </c>
      <c r="N23" s="174">
        <f ca="1">INDIRECT("'"&amp;$B22&amp;"'!E23",TRUE)</f>
        <v>0</v>
      </c>
      <c r="O23" s="174">
        <f ca="1">INDIRECT("'"&amp;$B22&amp;"'!E24",TRUE)</f>
        <v>0</v>
      </c>
      <c r="P23" s="174">
        <f ca="1">INDIRECT("'"&amp;$B22&amp;"'!E25",TRUE)</f>
        <v>13766331</v>
      </c>
      <c r="Q23" s="174">
        <f ca="1">INDIRECT("'"&amp;$B22&amp;"'!E26",TRUE)</f>
        <v>0</v>
      </c>
      <c r="R23" s="175">
        <f t="shared" ca="1" si="0"/>
        <v>17389050</v>
      </c>
      <c r="S23" s="176">
        <f ca="1">INDIRECT("'"&amp;$B22&amp;"'!E29",TRUE)</f>
        <v>0</v>
      </c>
      <c r="T23" s="177">
        <f t="shared" ca="1" si="1"/>
        <v>17389050</v>
      </c>
      <c r="U23" s="174">
        <f ca="1">INDIRECT("'"&amp;$B22&amp;"'!E224",TRUE)</f>
        <v>5367967</v>
      </c>
      <c r="V23" s="174">
        <f ca="1">INDIRECT("'"&amp;$B22&amp;"'!E225",TRUE)</f>
        <v>0</v>
      </c>
      <c r="W23" s="177">
        <f ca="1">U23+V23</f>
        <v>5367967</v>
      </c>
      <c r="X23" s="174">
        <f ca="1">INDIRECT("'"&amp;$B22&amp;"'!E136",TRUE)</f>
        <v>36227188</v>
      </c>
      <c r="Y23" s="174">
        <f ca="1">INDIRECT("'"&amp;$B22&amp;"'!E137",TRUE)</f>
        <v>0</v>
      </c>
      <c r="Z23" s="174">
        <f ca="1">INDIRECT("'"&amp;$B22&amp;"'!E138",TRUE)</f>
        <v>0</v>
      </c>
      <c r="AA23" s="174">
        <f ca="1">INDIRECT("'"&amp;$B22&amp;"'!E139",TRUE)</f>
        <v>0</v>
      </c>
      <c r="AB23" s="174">
        <f ca="1">INDIRECT("'"&amp;$B22&amp;"'!E140",TRUE)</f>
        <v>0</v>
      </c>
      <c r="AC23" s="174">
        <f ca="1">INDIRECT("'"&amp;$B22&amp;"'!E141",TRUE)</f>
        <v>0</v>
      </c>
      <c r="AD23" s="174">
        <f ca="1">INDIRECT("'"&amp;$B22&amp;"'!E142",TRUE)</f>
        <v>1449087</v>
      </c>
      <c r="AE23" s="174">
        <f ca="1">INDIRECT("'"&amp;$B22&amp;"'!E143",TRUE)</f>
        <v>0</v>
      </c>
      <c r="AF23" s="178">
        <f ca="1">SUM(X23:AE23)</f>
        <v>37676275</v>
      </c>
      <c r="AG23" s="179">
        <f ca="1">INDIRECT("'"&amp;$B22&amp;"'!E8",TRUE)</f>
        <v>17389050</v>
      </c>
      <c r="AH23" s="177">
        <f ca="1">INDIRECT("'"&amp;$B22&amp;"'!E147",TRUE)</f>
        <v>8694525</v>
      </c>
      <c r="AI23" s="174">
        <f ca="1">INDIRECT("'"&amp;$B22&amp;"'!E151",TRUE)</f>
        <v>5796350</v>
      </c>
      <c r="AJ23" s="174">
        <f ca="1">INDIRECT("'"&amp;$B22&amp;"'!E152",TRUE)</f>
        <v>1449088</v>
      </c>
      <c r="AK23" s="174">
        <f ca="1">INDIRECT("'"&amp;$B22&amp;"'!E153",TRUE)</f>
        <v>0</v>
      </c>
      <c r="AL23" s="174">
        <f ca="1">INDIRECT("'"&amp;$B22&amp;"'!E154",TRUE)</f>
        <v>0</v>
      </c>
      <c r="AM23" s="174">
        <f ca="1">INDIRECT("'"&amp;$B22&amp;"'!E155",TRUE)</f>
        <v>0</v>
      </c>
      <c r="AN23" s="174">
        <f ca="1">INDIRECT("'"&amp;$B22&amp;"'!E156",TRUE)</f>
        <v>0</v>
      </c>
      <c r="AO23" s="174">
        <f ca="1">INDIRECT("'"&amp;$B22&amp;"'!E157",TRUE)</f>
        <v>1695432</v>
      </c>
      <c r="AP23" s="177">
        <f ca="1">SUM(AI23:AO23)</f>
        <v>8940870</v>
      </c>
      <c r="AQ23" s="177">
        <f ca="1">AF23+AG23+AH23+AP23</f>
        <v>72700720</v>
      </c>
      <c r="AR23" s="177">
        <f ca="1">INDIRECT("'"&amp;$B22&amp;"'!E264",TRUE)</f>
        <v>6452519</v>
      </c>
      <c r="AS23" s="199"/>
      <c r="AT23" s="177">
        <f ca="1">INDIRECT("'"&amp;$B22&amp;"'!C2",TRUE)</f>
        <v>1449087507</v>
      </c>
      <c r="AU23" s="177">
        <f ca="1">INDIRECT("'"&amp;$B22&amp;"'!E223",TRUE)</f>
        <v>675290782</v>
      </c>
      <c r="AV23" s="177">
        <f ca="1">T23+W23+AF23+AG23+AH23+AR23+AP23</f>
        <v>101910256</v>
      </c>
    </row>
    <row r="24" spans="2:48">
      <c r="B24" s="482" t="s">
        <v>191</v>
      </c>
      <c r="C24" s="139" t="s">
        <v>81</v>
      </c>
      <c r="D24" s="120">
        <f ca="1">INDIRECT("'"&amp;$B24&amp;"'!D13",TRUE)</f>
        <v>0</v>
      </c>
      <c r="E24" s="120">
        <f ca="1">INDIRECT("'"&amp;$B24&amp;"'!D14",TRUE)</f>
        <v>1.915</v>
      </c>
      <c r="F24" s="120">
        <f ca="1">INDIRECT("'"&amp;$B24&amp;"'!D15",TRUE)</f>
        <v>0.69299999999999995</v>
      </c>
      <c r="G24" s="120">
        <f ca="1">INDIRECT("'"&amp;$B24&amp;"'!D16",TRUE)</f>
        <v>0</v>
      </c>
      <c r="H24" s="120">
        <f ca="1">INDIRECT("'"&amp;$B24&amp;"'!D17",TRUE)</f>
        <v>0</v>
      </c>
      <c r="I24" s="120">
        <f ca="1">INDIRECT("'"&amp;$B24&amp;"'!D18",TRUE)</f>
        <v>0</v>
      </c>
      <c r="J24" s="120">
        <f ca="1">INDIRECT("'"&amp;$B24&amp;"'!D19",TRUE)</f>
        <v>0</v>
      </c>
      <c r="K24" s="120">
        <f ca="1">INDIRECT("'"&amp;$B24&amp;"'!D20",TRUE)</f>
        <v>0</v>
      </c>
      <c r="L24" s="120">
        <f ca="1">INDIRECT("'"&amp;$B24&amp;"'!D21",TRUE)</f>
        <v>0</v>
      </c>
      <c r="M24" s="120">
        <f ca="1">INDIRECT("'"&amp;$B24&amp;"'!D22",TRUE)</f>
        <v>0</v>
      </c>
      <c r="N24" s="120">
        <f ca="1">INDIRECT("'"&amp;$B24&amp;"'!D23",TRUE)</f>
        <v>0</v>
      </c>
      <c r="O24" s="120">
        <f ca="1">INDIRECT("'"&amp;$B24&amp;"'!D24",TRUE)</f>
        <v>0</v>
      </c>
      <c r="P24" s="120">
        <f ca="1">INDIRECT("'"&amp;$B24&amp;"'!D25",TRUE)</f>
        <v>9.1920000000000002</v>
      </c>
      <c r="Q24" s="120">
        <f ca="1">INDIRECT("'"&amp;$B24&amp;"'!D26",TRUE)</f>
        <v>0</v>
      </c>
      <c r="R24" s="162">
        <f t="shared" ca="1" si="0"/>
        <v>11.8</v>
      </c>
      <c r="S24" s="110">
        <f ca="1">INDIRECT("'"&amp;$B24&amp;"'!D29",TRUE)</f>
        <v>0</v>
      </c>
      <c r="T24" s="146">
        <f t="shared" ca="1" si="1"/>
        <v>11.8</v>
      </c>
      <c r="U24" s="120"/>
      <c r="V24" s="120"/>
      <c r="W24" s="146"/>
      <c r="X24" s="120"/>
      <c r="Y24" s="120"/>
      <c r="Z24" s="120"/>
      <c r="AA24" s="120"/>
      <c r="AB24" s="120"/>
      <c r="AC24" s="120"/>
      <c r="AD24" s="120"/>
      <c r="AE24" s="120"/>
      <c r="AF24" s="157"/>
      <c r="AG24" s="154"/>
      <c r="AH24" s="146"/>
      <c r="AI24" s="120"/>
      <c r="AJ24" s="120"/>
      <c r="AK24" s="120"/>
      <c r="AL24" s="120"/>
      <c r="AM24" s="120"/>
      <c r="AN24" s="120"/>
      <c r="AO24" s="120"/>
      <c r="AP24" s="146"/>
      <c r="AQ24" s="146"/>
      <c r="AR24" s="146"/>
      <c r="AT24" s="146"/>
      <c r="AU24" s="146"/>
      <c r="AV24" s="146"/>
    </row>
    <row r="25" spans="2:48" s="194" customFormat="1">
      <c r="B25" s="483"/>
      <c r="C25" s="173" t="s">
        <v>82</v>
      </c>
      <c r="D25" s="174">
        <f ca="1">INDIRECT("'"&amp;$B24&amp;"'!E13",TRUE)</f>
        <v>0</v>
      </c>
      <c r="E25" s="174">
        <f ca="1">INDIRECT("'"&amp;$B24&amp;"'!E14",TRUE)</f>
        <v>1311672</v>
      </c>
      <c r="F25" s="174">
        <f ca="1">INDIRECT("'"&amp;$B24&amp;"'!E15",TRUE)</f>
        <v>474668</v>
      </c>
      <c r="G25" s="174">
        <f ca="1">INDIRECT("'"&amp;$B24&amp;"'!E16",TRUE)</f>
        <v>0</v>
      </c>
      <c r="H25" s="174">
        <f ca="1">INDIRECT("'"&amp;$B24&amp;"'!E17",TRUE)</f>
        <v>0</v>
      </c>
      <c r="I25" s="174">
        <f ca="1">INDIRECT("'"&amp;$B24&amp;"'!E18",TRUE)</f>
        <v>0</v>
      </c>
      <c r="J25" s="174">
        <f ca="1">INDIRECT("'"&amp;$B24&amp;"'!E19",TRUE)</f>
        <v>0</v>
      </c>
      <c r="K25" s="174">
        <f ca="1">INDIRECT("'"&amp;$B24&amp;"'!E20",TRUE)</f>
        <v>0</v>
      </c>
      <c r="L25" s="174">
        <f ca="1">INDIRECT("'"&amp;$B24&amp;"'!e21",TRUE)</f>
        <v>0</v>
      </c>
      <c r="M25" s="174">
        <f ca="1">INDIRECT("'"&amp;$B24&amp;"'!E22",TRUE)</f>
        <v>0</v>
      </c>
      <c r="N25" s="174">
        <f ca="1">INDIRECT("'"&amp;$B24&amp;"'!E23",TRUE)</f>
        <v>0</v>
      </c>
      <c r="O25" s="174">
        <f ca="1">INDIRECT("'"&amp;$B24&amp;"'!E24",TRUE)</f>
        <v>0</v>
      </c>
      <c r="P25" s="174">
        <f ca="1">INDIRECT("'"&amp;$B24&amp;"'!E25",TRUE)</f>
        <v>6296023</v>
      </c>
      <c r="Q25" s="174">
        <f ca="1">INDIRECT("'"&amp;$B24&amp;"'!E26",TRUE)</f>
        <v>0</v>
      </c>
      <c r="R25" s="175">
        <f t="shared" ca="1" si="0"/>
        <v>8082363</v>
      </c>
      <c r="S25" s="176">
        <f ca="1">INDIRECT("'"&amp;$B24&amp;"'!E29",TRUE)</f>
        <v>0</v>
      </c>
      <c r="T25" s="177">
        <f t="shared" ca="1" si="1"/>
        <v>8082363</v>
      </c>
      <c r="U25" s="174">
        <f ca="1">INDIRECT("'"&amp;$B24&amp;"'!E224",TRUE)</f>
        <v>662270</v>
      </c>
      <c r="V25" s="174">
        <f ca="1">INDIRECT("'"&amp;$B24&amp;"'!E225",TRUE)</f>
        <v>0</v>
      </c>
      <c r="W25" s="177">
        <f ca="1">U25+V25</f>
        <v>662270</v>
      </c>
      <c r="X25" s="174">
        <f ca="1">INDIRECT("'"&amp;$B24&amp;"'!E136",TRUE)</f>
        <v>17123649</v>
      </c>
      <c r="Y25" s="174">
        <f ca="1">INDIRECT("'"&amp;$B24&amp;"'!E137",TRUE)</f>
        <v>221946</v>
      </c>
      <c r="Z25" s="174">
        <f ca="1">INDIRECT("'"&amp;$B24&amp;"'!E138",TRUE)</f>
        <v>48313</v>
      </c>
      <c r="AA25" s="174">
        <f ca="1">INDIRECT("'"&amp;$B24&amp;"'!E139",TRUE)</f>
        <v>0</v>
      </c>
      <c r="AB25" s="174">
        <f ca="1">INDIRECT("'"&amp;$B24&amp;"'!E140",TRUE)</f>
        <v>0</v>
      </c>
      <c r="AC25" s="174">
        <f ca="1">INDIRECT("'"&amp;$B24&amp;"'!E141",TRUE)</f>
        <v>0</v>
      </c>
      <c r="AD25" s="174">
        <f ca="1">INDIRECT("'"&amp;$B24&amp;"'!E142",TRUE)</f>
        <v>443893</v>
      </c>
      <c r="AE25" s="174">
        <f ca="1">INDIRECT("'"&amp;$B24&amp;"'!E143",TRUE)</f>
        <v>728376</v>
      </c>
      <c r="AF25" s="178">
        <f ca="1">SUM(X25:AE25)</f>
        <v>18566177</v>
      </c>
      <c r="AG25" s="179">
        <f ca="1">INDIRECT("'"&amp;$B24&amp;"'!E8",TRUE)</f>
        <v>8219352</v>
      </c>
      <c r="AH25" s="177">
        <f ca="1">INDIRECT("'"&amp;$B24&amp;"'!E147",TRUE)</f>
        <v>4109676</v>
      </c>
      <c r="AI25" s="174">
        <f ca="1">INDIRECT("'"&amp;$B24&amp;"'!E151",TRUE)</f>
        <v>0</v>
      </c>
      <c r="AJ25" s="174">
        <f ca="1">INDIRECT("'"&amp;$B24&amp;"'!E152",TRUE)</f>
        <v>0</v>
      </c>
      <c r="AK25" s="174">
        <f ca="1">INDIRECT("'"&amp;$B24&amp;"'!E153",TRUE)</f>
        <v>0</v>
      </c>
      <c r="AL25" s="174">
        <f ca="1">INDIRECT("'"&amp;$B24&amp;"'!E154",TRUE)</f>
        <v>0</v>
      </c>
      <c r="AM25" s="174">
        <f ca="1">INDIRECT("'"&amp;$B24&amp;"'!E155",TRUE)</f>
        <v>0</v>
      </c>
      <c r="AN25" s="174">
        <f ca="1">INDIRECT("'"&amp;$B24&amp;"'!E156",TRUE)</f>
        <v>0</v>
      </c>
      <c r="AO25" s="174">
        <f ca="1">INDIRECT("'"&amp;$B24&amp;"'!E157",TRUE)</f>
        <v>0</v>
      </c>
      <c r="AP25" s="177">
        <f ca="1">SUM(AI25:AO25)</f>
        <v>0</v>
      </c>
      <c r="AQ25" s="177">
        <f ca="1">AF25+AG25+AH25+AP25</f>
        <v>30895205</v>
      </c>
      <c r="AR25" s="177">
        <f ca="1">INDIRECT("'"&amp;$B24&amp;"'!E264",TRUE)</f>
        <v>4461758</v>
      </c>
      <c r="AS25" s="199"/>
      <c r="AT25" s="177">
        <f ca="1">INDIRECT("'"&amp;$B24&amp;"'!C2",TRUE)</f>
        <v>684945960</v>
      </c>
      <c r="AU25" s="177">
        <f ca="1">INDIRECT("'"&amp;$B24&amp;"'!E223",TRUE)</f>
        <v>90183827</v>
      </c>
      <c r="AV25" s="177">
        <f ca="1">T25+W25+AF25+AG25+AH25+AR25+AP25</f>
        <v>44101596</v>
      </c>
    </row>
    <row r="26" spans="2:48">
      <c r="B26" s="482" t="s">
        <v>192</v>
      </c>
      <c r="C26" s="139" t="s">
        <v>81</v>
      </c>
      <c r="D26" s="120">
        <f ca="1">INDIRECT("'"&amp;$B26&amp;"'!D13",TRUE)</f>
        <v>0</v>
      </c>
      <c r="E26" s="120">
        <f ca="1">INDIRECT("'"&amp;$B26&amp;"'!D14",TRUE)</f>
        <v>0</v>
      </c>
      <c r="F26" s="120">
        <f ca="1">INDIRECT("'"&amp;$B26&amp;"'!D15",TRUE)</f>
        <v>0</v>
      </c>
      <c r="G26" s="120">
        <f ca="1">INDIRECT("'"&amp;$B26&amp;"'!D16",TRUE)</f>
        <v>0</v>
      </c>
      <c r="H26" s="120">
        <f ca="1">INDIRECT("'"&amp;$B26&amp;"'!D17",TRUE)</f>
        <v>0</v>
      </c>
      <c r="I26" s="120">
        <f ca="1">INDIRECT("'"&amp;$B26&amp;"'!D18",TRUE)</f>
        <v>0</v>
      </c>
      <c r="J26" s="120">
        <f ca="1">INDIRECT("'"&amp;$B26&amp;"'!D19",TRUE)</f>
        <v>0</v>
      </c>
      <c r="K26" s="120">
        <f ca="1">INDIRECT("'"&amp;$B26&amp;"'!D20",TRUE)</f>
        <v>0</v>
      </c>
      <c r="L26" s="120">
        <f ca="1">INDIRECT("'"&amp;$B26&amp;"'!D21",TRUE)</f>
        <v>0</v>
      </c>
      <c r="M26" s="120">
        <f ca="1">INDIRECT("'"&amp;$B26&amp;"'!D22",TRUE)</f>
        <v>0</v>
      </c>
      <c r="N26" s="120">
        <f ca="1">INDIRECT("'"&amp;$B26&amp;"'!D23",TRUE)</f>
        <v>0</v>
      </c>
      <c r="O26" s="120">
        <f ca="1">INDIRECT("'"&amp;$B26&amp;"'!D24",TRUE)</f>
        <v>0</v>
      </c>
      <c r="P26" s="120">
        <f ca="1">INDIRECT("'"&amp;$B26&amp;"'!D25",TRUE)</f>
        <v>12</v>
      </c>
      <c r="Q26" s="120">
        <f ca="1">INDIRECT("'"&amp;$B26&amp;"'!D26",TRUE)</f>
        <v>0</v>
      </c>
      <c r="R26" s="162">
        <f t="shared" ca="1" si="0"/>
        <v>12</v>
      </c>
      <c r="S26" s="110">
        <f ca="1">INDIRECT("'"&amp;$B26&amp;"'!D29",TRUE)</f>
        <v>0</v>
      </c>
      <c r="T26" s="146">
        <f t="shared" ca="1" si="1"/>
        <v>12</v>
      </c>
      <c r="U26" s="120"/>
      <c r="V26" s="120"/>
      <c r="W26" s="146"/>
      <c r="X26" s="120"/>
      <c r="Y26" s="120"/>
      <c r="Z26" s="120"/>
      <c r="AA26" s="120"/>
      <c r="AB26" s="120"/>
      <c r="AC26" s="120"/>
      <c r="AD26" s="120"/>
      <c r="AE26" s="120"/>
      <c r="AF26" s="157"/>
      <c r="AG26" s="154"/>
      <c r="AH26" s="146"/>
      <c r="AI26" s="120"/>
      <c r="AJ26" s="120"/>
      <c r="AK26" s="120"/>
      <c r="AL26" s="120"/>
      <c r="AM26" s="120"/>
      <c r="AN26" s="120"/>
      <c r="AO26" s="120"/>
      <c r="AP26" s="146"/>
      <c r="AQ26" s="146"/>
      <c r="AR26" s="146"/>
      <c r="AT26" s="146"/>
      <c r="AU26" s="146"/>
      <c r="AV26" s="146"/>
    </row>
    <row r="27" spans="2:48" s="194" customFormat="1">
      <c r="B27" s="483"/>
      <c r="C27" s="173" t="s">
        <v>82</v>
      </c>
      <c r="D27" s="174">
        <f ca="1">INDIRECT("'"&amp;$B26&amp;"'!E13",TRUE)</f>
        <v>0</v>
      </c>
      <c r="E27" s="174">
        <f ca="1">INDIRECT("'"&amp;$B26&amp;"'!E14",TRUE)</f>
        <v>0</v>
      </c>
      <c r="F27" s="174">
        <f ca="1">INDIRECT("'"&amp;$B26&amp;"'!E15",TRUE)</f>
        <v>0</v>
      </c>
      <c r="G27" s="174">
        <f ca="1">INDIRECT("'"&amp;$B26&amp;"'!E16",TRUE)</f>
        <v>0</v>
      </c>
      <c r="H27" s="174">
        <f ca="1">INDIRECT("'"&amp;$B26&amp;"'!E17",TRUE)</f>
        <v>0</v>
      </c>
      <c r="I27" s="174">
        <f ca="1">INDIRECT("'"&amp;$B26&amp;"'!E18",TRUE)</f>
        <v>0</v>
      </c>
      <c r="J27" s="174">
        <f ca="1">INDIRECT("'"&amp;$B26&amp;"'!E19",TRUE)</f>
        <v>0</v>
      </c>
      <c r="K27" s="174">
        <f ca="1">INDIRECT("'"&amp;$B26&amp;"'!E20",TRUE)</f>
        <v>0</v>
      </c>
      <c r="L27" s="174">
        <f ca="1">INDIRECT("'"&amp;$B26&amp;"'!e21",TRUE)</f>
        <v>0</v>
      </c>
      <c r="M27" s="174">
        <f ca="1">INDIRECT("'"&amp;$B26&amp;"'!E22",TRUE)</f>
        <v>0</v>
      </c>
      <c r="N27" s="174">
        <f ca="1">INDIRECT("'"&amp;$B26&amp;"'!E23",TRUE)</f>
        <v>0</v>
      </c>
      <c r="O27" s="174">
        <f ca="1">INDIRECT("'"&amp;$B26&amp;"'!E24",TRUE)</f>
        <v>0</v>
      </c>
      <c r="P27" s="174">
        <f ca="1">INDIRECT("'"&amp;$B26&amp;"'!E25",TRUE)</f>
        <v>14424905</v>
      </c>
      <c r="Q27" s="174">
        <f ca="1">INDIRECT("'"&amp;$B26&amp;"'!E26",TRUE)</f>
        <v>0</v>
      </c>
      <c r="R27" s="175">
        <f t="shared" ca="1" si="0"/>
        <v>14424905</v>
      </c>
      <c r="S27" s="176">
        <f ca="1">INDIRECT("'"&amp;$B26&amp;"'!E29",TRUE)</f>
        <v>0</v>
      </c>
      <c r="T27" s="177">
        <f t="shared" ca="1" si="1"/>
        <v>14424905</v>
      </c>
      <c r="U27" s="174">
        <f ca="1">INDIRECT("'"&amp;$B26&amp;"'!E224",TRUE)</f>
        <v>5061638</v>
      </c>
      <c r="V27" s="174">
        <f ca="1">INDIRECT("'"&amp;$B26&amp;"'!E225",TRUE)</f>
        <v>0</v>
      </c>
      <c r="W27" s="177">
        <f ca="1">U27+V27</f>
        <v>5061638</v>
      </c>
      <c r="X27" s="174">
        <f ca="1">INDIRECT("'"&amp;$B26&amp;"'!E136",TRUE)</f>
        <v>30051886</v>
      </c>
      <c r="Y27" s="174">
        <f ca="1">INDIRECT("'"&amp;$B26&amp;"'!E137",TRUE)</f>
        <v>601038</v>
      </c>
      <c r="Z27" s="174">
        <f ca="1">INDIRECT("'"&amp;$B26&amp;"'!E138",TRUE)</f>
        <v>0</v>
      </c>
      <c r="AA27" s="174">
        <f ca="1">INDIRECT("'"&amp;$B26&amp;"'!E139",TRUE)</f>
        <v>0</v>
      </c>
      <c r="AB27" s="174">
        <f ca="1">INDIRECT("'"&amp;$B26&amp;"'!E140",TRUE)</f>
        <v>0</v>
      </c>
      <c r="AC27" s="174">
        <f ca="1">INDIRECT("'"&amp;$B26&amp;"'!E141",TRUE)</f>
        <v>0</v>
      </c>
      <c r="AD27" s="174">
        <f ca="1">INDIRECT("'"&amp;$B26&amp;"'!E142",TRUE)</f>
        <v>1202075</v>
      </c>
      <c r="AE27" s="174">
        <f ca="1">INDIRECT("'"&amp;$B26&amp;"'!E143",TRUE)</f>
        <v>0</v>
      </c>
      <c r="AF27" s="178">
        <f ca="1">SUM(X27:AE27)</f>
        <v>31854999</v>
      </c>
      <c r="AG27" s="179">
        <f ca="1">INDIRECT("'"&amp;$B26&amp;"'!E8",TRUE)</f>
        <v>14424905</v>
      </c>
      <c r="AH27" s="177">
        <f ca="1">INDIRECT("'"&amp;$B26&amp;"'!E147",TRUE)</f>
        <v>7212453</v>
      </c>
      <c r="AI27" s="174">
        <f ca="1">INDIRECT("'"&amp;$B26&amp;"'!E151",TRUE)</f>
        <v>4808302</v>
      </c>
      <c r="AJ27" s="174">
        <f ca="1">INDIRECT("'"&amp;$B26&amp;"'!E152",TRUE)</f>
        <v>1202075</v>
      </c>
      <c r="AK27" s="174">
        <f ca="1">INDIRECT("'"&amp;$B26&amp;"'!E153",TRUE)</f>
        <v>0</v>
      </c>
      <c r="AL27" s="174">
        <f ca="1">INDIRECT("'"&amp;$B26&amp;"'!E154",TRUE)</f>
        <v>601038</v>
      </c>
      <c r="AM27" s="174">
        <f ca="1">INDIRECT("'"&amp;$B26&amp;"'!E155",TRUE)</f>
        <v>0</v>
      </c>
      <c r="AN27" s="174">
        <f ca="1">INDIRECT("'"&amp;$B26&amp;"'!E156",TRUE)</f>
        <v>0</v>
      </c>
      <c r="AO27" s="174">
        <f ca="1">INDIRECT("'"&amp;$B26&amp;"'!E157",TRUE)</f>
        <v>2271923</v>
      </c>
      <c r="AP27" s="177">
        <f ca="1">SUM(AI27:AO27)</f>
        <v>8883338</v>
      </c>
      <c r="AQ27" s="177">
        <f ca="1">AF27+AG27+AH27+AP27</f>
        <v>62375695</v>
      </c>
      <c r="AR27" s="177">
        <f ca="1">INDIRECT("'"&amp;$B26&amp;"'!E264",TRUE)</f>
        <v>3366265</v>
      </c>
      <c r="AS27" s="199"/>
      <c r="AT27" s="177">
        <f ca="1">INDIRECT("'"&amp;$B26&amp;"'!C2",TRUE)</f>
        <v>1202075451</v>
      </c>
      <c r="AU27" s="177">
        <f ca="1">INDIRECT("'"&amp;$B26&amp;"'!E223",TRUE)</f>
        <v>632704600</v>
      </c>
      <c r="AV27" s="177">
        <f ca="1">T27+W27+AF27+AG27+AH27+AR27+AP27</f>
        <v>85228503</v>
      </c>
    </row>
    <row r="28" spans="2:48">
      <c r="B28" s="482" t="s">
        <v>193</v>
      </c>
      <c r="C28" s="139" t="s">
        <v>81</v>
      </c>
      <c r="D28" s="120">
        <f ca="1">INDIRECT("'"&amp;$B28&amp;"'!D13",TRUE)</f>
        <v>0</v>
      </c>
      <c r="E28" s="120">
        <f ca="1">INDIRECT("'"&amp;$B28&amp;"'!D14",TRUE)</f>
        <v>1.45</v>
      </c>
      <c r="F28" s="120">
        <f ca="1">INDIRECT("'"&amp;$B28&amp;"'!D15",TRUE)</f>
        <v>0.05</v>
      </c>
      <c r="G28" s="120">
        <f ca="1">INDIRECT("'"&amp;$B28&amp;"'!D16",TRUE)</f>
        <v>0</v>
      </c>
      <c r="H28" s="120">
        <f ca="1">INDIRECT("'"&amp;$B28&amp;"'!D17",TRUE)</f>
        <v>0</v>
      </c>
      <c r="I28" s="120">
        <f ca="1">INDIRECT("'"&amp;$B28&amp;"'!D18",TRUE)</f>
        <v>0</v>
      </c>
      <c r="J28" s="120">
        <f ca="1">INDIRECT("'"&amp;$B28&amp;"'!D19",TRUE)</f>
        <v>0</v>
      </c>
      <c r="K28" s="120">
        <f ca="1">INDIRECT("'"&amp;$B28&amp;"'!D20",TRUE)</f>
        <v>0</v>
      </c>
      <c r="L28" s="120">
        <f ca="1">INDIRECT("'"&amp;$B28&amp;"'!D21",TRUE)</f>
        <v>0</v>
      </c>
      <c r="M28" s="120">
        <f ca="1">INDIRECT("'"&amp;$B28&amp;"'!D22",TRUE)</f>
        <v>0</v>
      </c>
      <c r="N28" s="120">
        <f ca="1">INDIRECT("'"&amp;$B28&amp;"'!D23",TRUE)</f>
        <v>0</v>
      </c>
      <c r="O28" s="120">
        <f ca="1">INDIRECT("'"&amp;$B28&amp;"'!D24",TRUE)</f>
        <v>0</v>
      </c>
      <c r="P28" s="120">
        <f ca="1">INDIRECT("'"&amp;$B28&amp;"'!D25",TRUE)</f>
        <v>10.5</v>
      </c>
      <c r="Q28" s="120">
        <f ca="1">INDIRECT("'"&amp;$B28&amp;"'!D26",TRUE)</f>
        <v>0</v>
      </c>
      <c r="R28" s="162">
        <f t="shared" ca="1" si="0"/>
        <v>12</v>
      </c>
      <c r="S28" s="110">
        <f ca="1">INDIRECT("'"&amp;$B28&amp;"'!D29",TRUE)</f>
        <v>0</v>
      </c>
      <c r="T28" s="146">
        <f t="shared" ca="1" si="1"/>
        <v>12</v>
      </c>
      <c r="U28" s="120"/>
      <c r="V28" s="120"/>
      <c r="W28" s="146"/>
      <c r="X28" s="120"/>
      <c r="Y28" s="120"/>
      <c r="Z28" s="120"/>
      <c r="AA28" s="120"/>
      <c r="AB28" s="120"/>
      <c r="AC28" s="120"/>
      <c r="AD28" s="120"/>
      <c r="AE28" s="120"/>
      <c r="AF28" s="157"/>
      <c r="AG28" s="154"/>
      <c r="AH28" s="146"/>
      <c r="AI28" s="120"/>
      <c r="AJ28" s="120"/>
      <c r="AK28" s="120"/>
      <c r="AL28" s="120"/>
      <c r="AM28" s="120"/>
      <c r="AN28" s="120"/>
      <c r="AO28" s="120"/>
      <c r="AP28" s="146"/>
      <c r="AQ28" s="146"/>
      <c r="AR28" s="146"/>
      <c r="AT28" s="146"/>
      <c r="AU28" s="146"/>
      <c r="AV28" s="146"/>
    </row>
    <row r="29" spans="2:48" s="194" customFormat="1">
      <c r="B29" s="483"/>
      <c r="C29" s="173" t="s">
        <v>82</v>
      </c>
      <c r="D29" s="174">
        <f ca="1">INDIRECT("'"&amp;$B28&amp;"'!E13",TRUE)</f>
        <v>0</v>
      </c>
      <c r="E29" s="174">
        <f ca="1">INDIRECT("'"&amp;$B28&amp;"'!E14",TRUE)</f>
        <v>142296</v>
      </c>
      <c r="F29" s="174">
        <f ca="1">INDIRECT("'"&amp;$B28&amp;"'!E15",TRUE)</f>
        <v>4907</v>
      </c>
      <c r="G29" s="174">
        <f ca="1">INDIRECT("'"&amp;$B28&amp;"'!E16",TRUE)</f>
        <v>0</v>
      </c>
      <c r="H29" s="174">
        <f ca="1">INDIRECT("'"&amp;$B28&amp;"'!E17",TRUE)</f>
        <v>0</v>
      </c>
      <c r="I29" s="174">
        <f ca="1">INDIRECT("'"&amp;$B28&amp;"'!E18",TRUE)</f>
        <v>0</v>
      </c>
      <c r="J29" s="174">
        <f ca="1">INDIRECT("'"&amp;$B28&amp;"'!E19",TRUE)</f>
        <v>0</v>
      </c>
      <c r="K29" s="174">
        <f ca="1">INDIRECT("'"&amp;$B28&amp;"'!E20",TRUE)</f>
        <v>0</v>
      </c>
      <c r="L29" s="174">
        <f ca="1">INDIRECT("'"&amp;$B28&amp;"'!e21",TRUE)</f>
        <v>0</v>
      </c>
      <c r="M29" s="174">
        <f ca="1">INDIRECT("'"&amp;$B28&amp;"'!E22",TRUE)</f>
        <v>0</v>
      </c>
      <c r="N29" s="174">
        <f ca="1">INDIRECT("'"&amp;$B28&amp;"'!E23",TRUE)</f>
        <v>0</v>
      </c>
      <c r="O29" s="174">
        <f ca="1">INDIRECT("'"&amp;$B28&amp;"'!E24",TRUE)</f>
        <v>0</v>
      </c>
      <c r="P29" s="174">
        <f ca="1">INDIRECT("'"&amp;$B28&amp;"'!E25",TRUE)</f>
        <v>1030416</v>
      </c>
      <c r="Q29" s="174">
        <f ca="1">INDIRECT("'"&amp;$B28&amp;"'!E26",TRUE)</f>
        <v>0</v>
      </c>
      <c r="R29" s="175">
        <f t="shared" ca="1" si="0"/>
        <v>1177619</v>
      </c>
      <c r="S29" s="176">
        <f ca="1">INDIRECT("'"&amp;$B28&amp;"'!E29",TRUE)</f>
        <v>0</v>
      </c>
      <c r="T29" s="177">
        <f t="shared" ca="1" si="1"/>
        <v>1177619</v>
      </c>
      <c r="U29" s="174">
        <f ca="1">INDIRECT("'"&amp;$B28&amp;"'!E224",TRUE)</f>
        <v>72548</v>
      </c>
      <c r="V29" s="174">
        <f ca="1">INDIRECT("'"&amp;$B28&amp;"'!E225",TRUE)</f>
        <v>0</v>
      </c>
      <c r="W29" s="177">
        <f ca="1">U29+V29</f>
        <v>72548</v>
      </c>
      <c r="X29" s="174">
        <f ca="1">INDIRECT("'"&amp;$B28&amp;"'!E136",TRUE)</f>
        <v>2453372</v>
      </c>
      <c r="Y29" s="174">
        <f ca="1">INDIRECT("'"&amp;$B28&amp;"'!E137",TRUE)</f>
        <v>0</v>
      </c>
      <c r="Z29" s="174">
        <f ca="1">INDIRECT("'"&amp;$B28&amp;"'!E138",TRUE)</f>
        <v>0</v>
      </c>
      <c r="AA29" s="174">
        <f ca="1">INDIRECT("'"&amp;$B28&amp;"'!E139",TRUE)</f>
        <v>0</v>
      </c>
      <c r="AB29" s="174">
        <f ca="1">INDIRECT("'"&amp;$B28&amp;"'!E140",TRUE)</f>
        <v>0</v>
      </c>
      <c r="AC29" s="174">
        <f ca="1">INDIRECT("'"&amp;$B28&amp;"'!E141",TRUE)</f>
        <v>0</v>
      </c>
      <c r="AD29" s="174">
        <f ca="1">INDIRECT("'"&amp;$B28&amp;"'!E142",TRUE)</f>
        <v>98135</v>
      </c>
      <c r="AE29" s="174">
        <f ca="1">INDIRECT("'"&amp;$B28&amp;"'!E143",TRUE)</f>
        <v>0</v>
      </c>
      <c r="AF29" s="178">
        <f ca="1">SUM(X29:AE29)</f>
        <v>2551507</v>
      </c>
      <c r="AG29" s="179">
        <f ca="1">INDIRECT("'"&amp;$B28&amp;"'!E8",TRUE)</f>
        <v>1177619</v>
      </c>
      <c r="AH29" s="177">
        <f ca="1">INDIRECT("'"&amp;$B28&amp;"'!E147",TRUE)</f>
        <v>588809</v>
      </c>
      <c r="AI29" s="174">
        <f ca="1">INDIRECT("'"&amp;$B28&amp;"'!E151",TRUE)</f>
        <v>0</v>
      </c>
      <c r="AJ29" s="174">
        <f ca="1">INDIRECT("'"&amp;$B28&amp;"'!E152",TRUE)</f>
        <v>0</v>
      </c>
      <c r="AK29" s="174">
        <f ca="1">INDIRECT("'"&amp;$B28&amp;"'!E153",TRUE)</f>
        <v>0</v>
      </c>
      <c r="AL29" s="174">
        <f ca="1">INDIRECT("'"&amp;$B28&amp;"'!E154",TRUE)</f>
        <v>0</v>
      </c>
      <c r="AM29" s="174">
        <f ca="1">INDIRECT("'"&amp;$B28&amp;"'!E155",TRUE)</f>
        <v>0</v>
      </c>
      <c r="AN29" s="174">
        <f ca="1">INDIRECT("'"&amp;$B28&amp;"'!E156",TRUE)</f>
        <v>0</v>
      </c>
      <c r="AO29" s="174">
        <f ca="1">INDIRECT("'"&amp;$B28&amp;"'!E157",TRUE)</f>
        <v>0</v>
      </c>
      <c r="AP29" s="177">
        <f ca="1">SUM(AI29:AO29)</f>
        <v>0</v>
      </c>
      <c r="AQ29" s="177">
        <f ca="1">AF29+AG29+AH29+AP29</f>
        <v>4317935</v>
      </c>
      <c r="AR29" s="177">
        <f ca="1">INDIRECT("'"&amp;$B28&amp;"'!E264",TRUE)</f>
        <v>1248548</v>
      </c>
      <c r="AS29" s="199"/>
      <c r="AT29" s="177">
        <f ca="1">INDIRECT("'"&amp;$B28&amp;"'!C2",TRUE)</f>
        <v>98134879</v>
      </c>
      <c r="AU29" s="177">
        <f ca="1">INDIRECT("'"&amp;$B28&amp;"'!E223",TRUE)</f>
        <v>9190576</v>
      </c>
      <c r="AV29" s="177">
        <f ca="1">T29+W29+AF29+AG29+AH29+AR29+AP29</f>
        <v>6816650</v>
      </c>
    </row>
    <row r="30" spans="2:48">
      <c r="B30" s="482" t="s">
        <v>194</v>
      </c>
      <c r="C30" s="139" t="s">
        <v>81</v>
      </c>
      <c r="D30" s="120">
        <f ca="1">INDIRECT("'"&amp;$B30&amp;"'!D13",TRUE)</f>
        <v>0</v>
      </c>
      <c r="E30" s="120">
        <f ca="1">INDIRECT("'"&amp;$B30&amp;"'!D14",TRUE)</f>
        <v>0</v>
      </c>
      <c r="F30" s="120">
        <f ca="1">INDIRECT("'"&amp;$B30&amp;"'!D15",TRUE)</f>
        <v>0</v>
      </c>
      <c r="G30" s="120">
        <f ca="1">INDIRECT("'"&amp;$B30&amp;"'!D16",TRUE)</f>
        <v>0</v>
      </c>
      <c r="H30" s="120">
        <f ca="1">INDIRECT("'"&amp;$B30&amp;"'!D17",TRUE)</f>
        <v>0</v>
      </c>
      <c r="I30" s="120">
        <f ca="1">INDIRECT("'"&amp;$B30&amp;"'!D18",TRUE)</f>
        <v>0</v>
      </c>
      <c r="J30" s="120">
        <f ca="1">INDIRECT("'"&amp;$B30&amp;"'!D19",TRUE)</f>
        <v>0</v>
      </c>
      <c r="K30" s="120">
        <f ca="1">INDIRECT("'"&amp;$B30&amp;"'!D20",TRUE)</f>
        <v>0</v>
      </c>
      <c r="L30" s="120">
        <f ca="1">INDIRECT("'"&amp;$B30&amp;"'!D21",TRUE)</f>
        <v>0</v>
      </c>
      <c r="M30" s="120">
        <f ca="1">INDIRECT("'"&amp;$B30&amp;"'!D22",TRUE)</f>
        <v>0</v>
      </c>
      <c r="N30" s="120">
        <f ca="1">INDIRECT("'"&amp;$B30&amp;"'!D23",TRUE)</f>
        <v>0</v>
      </c>
      <c r="O30" s="120">
        <f ca="1">INDIRECT("'"&amp;$B30&amp;"'!D24",TRUE)</f>
        <v>0</v>
      </c>
      <c r="P30" s="120">
        <f ca="1">INDIRECT("'"&amp;$B30&amp;"'!D25",TRUE)</f>
        <v>12</v>
      </c>
      <c r="Q30" s="120">
        <f ca="1">INDIRECT("'"&amp;$B30&amp;"'!D26",TRUE)</f>
        <v>0</v>
      </c>
      <c r="R30" s="162">
        <f t="shared" ca="1" si="0"/>
        <v>12</v>
      </c>
      <c r="S30" s="110">
        <f ca="1">INDIRECT("'"&amp;$B30&amp;"'!D29",TRUE)</f>
        <v>0</v>
      </c>
      <c r="T30" s="146">
        <f t="shared" ca="1" si="1"/>
        <v>12</v>
      </c>
      <c r="U30" s="120"/>
      <c r="V30" s="120"/>
      <c r="W30" s="146"/>
      <c r="X30" s="120"/>
      <c r="Y30" s="120"/>
      <c r="Z30" s="120"/>
      <c r="AA30" s="120"/>
      <c r="AB30" s="120"/>
      <c r="AC30" s="120"/>
      <c r="AD30" s="120"/>
      <c r="AE30" s="120"/>
      <c r="AF30" s="157"/>
      <c r="AG30" s="154"/>
      <c r="AH30" s="146"/>
      <c r="AI30" s="120"/>
      <c r="AJ30" s="120"/>
      <c r="AK30" s="120"/>
      <c r="AL30" s="120"/>
      <c r="AM30" s="120"/>
      <c r="AN30" s="120"/>
      <c r="AO30" s="120"/>
      <c r="AP30" s="146"/>
      <c r="AQ30" s="146"/>
      <c r="AR30" s="146"/>
      <c r="AT30" s="146"/>
      <c r="AU30" s="146"/>
      <c r="AV30" s="146"/>
    </row>
    <row r="31" spans="2:48" s="194" customFormat="1">
      <c r="B31" s="483"/>
      <c r="C31" s="173" t="s">
        <v>82</v>
      </c>
      <c r="D31" s="174">
        <f ca="1">INDIRECT("'"&amp;$B30&amp;"'!E13",TRUE)</f>
        <v>0</v>
      </c>
      <c r="E31" s="174">
        <f ca="1">INDIRECT("'"&amp;$B30&amp;"'!E14",TRUE)</f>
        <v>0</v>
      </c>
      <c r="F31" s="174">
        <f ca="1">INDIRECT("'"&amp;$B30&amp;"'!E15",TRUE)</f>
        <v>0</v>
      </c>
      <c r="G31" s="174">
        <f ca="1">INDIRECT("'"&amp;$B30&amp;"'!E16",TRUE)</f>
        <v>0</v>
      </c>
      <c r="H31" s="174">
        <f ca="1">INDIRECT("'"&amp;$B30&amp;"'!E17",TRUE)</f>
        <v>0</v>
      </c>
      <c r="I31" s="174">
        <f ca="1">INDIRECT("'"&amp;$B30&amp;"'!E18",TRUE)</f>
        <v>0</v>
      </c>
      <c r="J31" s="174">
        <f ca="1">INDIRECT("'"&amp;$B30&amp;"'!E19",TRUE)</f>
        <v>0</v>
      </c>
      <c r="K31" s="174">
        <f ca="1">INDIRECT("'"&amp;$B30&amp;"'!E20",TRUE)</f>
        <v>0</v>
      </c>
      <c r="L31" s="174">
        <f ca="1">INDIRECT("'"&amp;$B30&amp;"'!e21",TRUE)</f>
        <v>0</v>
      </c>
      <c r="M31" s="174">
        <f ca="1">INDIRECT("'"&amp;$B30&amp;"'!E22",TRUE)</f>
        <v>0</v>
      </c>
      <c r="N31" s="174">
        <f ca="1">INDIRECT("'"&amp;$B30&amp;"'!E23",TRUE)</f>
        <v>0</v>
      </c>
      <c r="O31" s="174">
        <f ca="1">INDIRECT("'"&amp;$B30&amp;"'!E24",TRUE)</f>
        <v>0</v>
      </c>
      <c r="P31" s="174">
        <f ca="1">INDIRECT("'"&amp;$B30&amp;"'!E25",TRUE)</f>
        <v>7259786</v>
      </c>
      <c r="Q31" s="174">
        <f ca="1">INDIRECT("'"&amp;$B30&amp;"'!E26",TRUE)</f>
        <v>0</v>
      </c>
      <c r="R31" s="175">
        <f t="shared" ca="1" si="0"/>
        <v>7259786</v>
      </c>
      <c r="S31" s="176">
        <f ca="1">INDIRECT("'"&amp;$B30&amp;"'!E29",TRUE)</f>
        <v>0</v>
      </c>
      <c r="T31" s="177">
        <f t="shared" ca="1" si="1"/>
        <v>7259786</v>
      </c>
      <c r="U31" s="174">
        <f ca="1">INDIRECT("'"&amp;$B30&amp;"'!E224",TRUE)</f>
        <v>891443</v>
      </c>
      <c r="V31" s="174">
        <f ca="1">INDIRECT("'"&amp;$B30&amp;"'!E225",TRUE)</f>
        <v>0</v>
      </c>
      <c r="W31" s="177">
        <f ca="1">U31+V31</f>
        <v>891443</v>
      </c>
      <c r="X31" s="174">
        <f ca="1">INDIRECT("'"&amp;$B30&amp;"'!E136",TRUE)</f>
        <v>15124553</v>
      </c>
      <c r="Y31" s="174">
        <f ca="1">INDIRECT("'"&amp;$B30&amp;"'!E137",TRUE)</f>
        <v>117157</v>
      </c>
      <c r="Z31" s="174">
        <f ca="1">INDIRECT("'"&amp;$B30&amp;"'!E138",TRUE)</f>
        <v>1889</v>
      </c>
      <c r="AA31" s="174">
        <f ca="1">INDIRECT("'"&amp;$B30&amp;"'!E139",TRUE)</f>
        <v>0</v>
      </c>
      <c r="AB31" s="174">
        <f ca="1">INDIRECT("'"&amp;$B30&amp;"'!E140",TRUE)</f>
        <v>5067</v>
      </c>
      <c r="AC31" s="174">
        <f ca="1">INDIRECT("'"&amp;$B30&amp;"'!E141",TRUE)</f>
        <v>0</v>
      </c>
      <c r="AD31" s="174">
        <f ca="1">INDIRECT("'"&amp;$B30&amp;"'!E142",TRUE)</f>
        <v>418951</v>
      </c>
      <c r="AE31" s="174">
        <f ca="1">INDIRECT("'"&amp;$B30&amp;"'!E143",TRUE)</f>
        <v>186032</v>
      </c>
      <c r="AF31" s="178">
        <f ca="1">SUM(X31:AE31)</f>
        <v>15853649</v>
      </c>
      <c r="AG31" s="179">
        <f ca="1">INDIRECT("'"&amp;$B30&amp;"'!E8",TRUE)</f>
        <v>7259786</v>
      </c>
      <c r="AH31" s="177">
        <f ca="1">INDIRECT("'"&amp;$B30&amp;"'!E147",TRUE)</f>
        <v>3629893</v>
      </c>
      <c r="AI31" s="174">
        <f ca="1">INDIRECT("'"&amp;$B30&amp;"'!E151",TRUE)</f>
        <v>2419929</v>
      </c>
      <c r="AJ31" s="174">
        <f ca="1">INDIRECT("'"&amp;$B30&amp;"'!E152",TRUE)</f>
        <v>604982</v>
      </c>
      <c r="AK31" s="174">
        <f ca="1">INDIRECT("'"&amp;$B30&amp;"'!E153",TRUE)</f>
        <v>0</v>
      </c>
      <c r="AL31" s="174">
        <f ca="1">INDIRECT("'"&amp;$B30&amp;"'!E154",TRUE)</f>
        <v>0</v>
      </c>
      <c r="AM31" s="174">
        <f ca="1">INDIRECT("'"&amp;$B30&amp;"'!E155",TRUE)</f>
        <v>0</v>
      </c>
      <c r="AN31" s="174">
        <f ca="1">INDIRECT("'"&amp;$B30&amp;"'!E156",TRUE)</f>
        <v>0</v>
      </c>
      <c r="AO31" s="174">
        <f ca="1">INDIRECT("'"&amp;$B30&amp;"'!E157",TRUE)</f>
        <v>0</v>
      </c>
      <c r="AP31" s="177">
        <f ca="1">SUM(AI31:AO31)</f>
        <v>3024911</v>
      </c>
      <c r="AQ31" s="177">
        <f ca="1">AF31+AG31+AH31+AP31</f>
        <v>29768239</v>
      </c>
      <c r="AR31" s="177">
        <f ca="1">INDIRECT("'"&amp;$B30&amp;"'!E264",TRUE)</f>
        <v>5496955</v>
      </c>
      <c r="AS31" s="199"/>
      <c r="AT31" s="177">
        <f ca="1">INDIRECT("'"&amp;$B30&amp;"'!C2",TRUE)</f>
        <v>604982133</v>
      </c>
      <c r="AU31" s="177">
        <f ca="1">INDIRECT("'"&amp;$B30&amp;"'!E223",TRUE)</f>
        <v>178226143</v>
      </c>
      <c r="AV31" s="177">
        <f ca="1">T31+W31+AF31+AG31+AH31+AR31+AP31</f>
        <v>43416423</v>
      </c>
    </row>
    <row r="32" spans="2:48">
      <c r="B32" s="482" t="s">
        <v>195</v>
      </c>
      <c r="C32" s="139" t="s">
        <v>81</v>
      </c>
      <c r="D32" s="120">
        <f ca="1">INDIRECT("'"&amp;$B32&amp;"'!D13",TRUE)</f>
        <v>0</v>
      </c>
      <c r="E32" s="120">
        <f ca="1">INDIRECT("'"&amp;$B32&amp;"'!D14",TRUE)</f>
        <v>1.7709999999999999</v>
      </c>
      <c r="F32" s="120">
        <f ca="1">INDIRECT("'"&amp;$B32&amp;"'!D15",TRUE)</f>
        <v>0.64400000000000002</v>
      </c>
      <c r="G32" s="120">
        <f ca="1">INDIRECT("'"&amp;$B32&amp;"'!D16",TRUE)</f>
        <v>0</v>
      </c>
      <c r="H32" s="120">
        <f ca="1">INDIRECT("'"&amp;$B32&amp;"'!D17",TRUE)</f>
        <v>0</v>
      </c>
      <c r="I32" s="120">
        <f ca="1">INDIRECT("'"&amp;$B32&amp;"'!D18",TRUE)</f>
        <v>0</v>
      </c>
      <c r="J32" s="120">
        <f ca="1">INDIRECT("'"&amp;$B32&amp;"'!D19",TRUE)</f>
        <v>0</v>
      </c>
      <c r="K32" s="120">
        <f ca="1">INDIRECT("'"&amp;$B32&amp;"'!D20",TRUE)</f>
        <v>0</v>
      </c>
      <c r="L32" s="120">
        <f ca="1">INDIRECT("'"&amp;$B32&amp;"'!D21",TRUE)</f>
        <v>0</v>
      </c>
      <c r="M32" s="120">
        <f ca="1">INDIRECT("'"&amp;$B32&amp;"'!D22",TRUE)</f>
        <v>0</v>
      </c>
      <c r="N32" s="120">
        <f ca="1">INDIRECT("'"&amp;$B32&amp;"'!D23",TRUE)</f>
        <v>0</v>
      </c>
      <c r="O32" s="120">
        <f ca="1">INDIRECT("'"&amp;$B32&amp;"'!D24",TRUE)</f>
        <v>0</v>
      </c>
      <c r="P32" s="120">
        <f ca="1">INDIRECT("'"&amp;$B32&amp;"'!D25",TRUE)</f>
        <v>9.5850000000000009</v>
      </c>
      <c r="Q32" s="120">
        <f ca="1">INDIRECT("'"&amp;$B32&amp;"'!D26",TRUE)</f>
        <v>0</v>
      </c>
      <c r="R32" s="162">
        <f t="shared" ca="1" si="0"/>
        <v>12</v>
      </c>
      <c r="S32" s="110">
        <f ca="1">INDIRECT("'"&amp;$B32&amp;"'!D29",TRUE)</f>
        <v>0</v>
      </c>
      <c r="T32" s="146">
        <f t="shared" ca="1" si="1"/>
        <v>12</v>
      </c>
      <c r="U32" s="120"/>
      <c r="V32" s="120"/>
      <c r="W32" s="146"/>
      <c r="X32" s="120"/>
      <c r="Y32" s="120"/>
      <c r="Z32" s="120"/>
      <c r="AA32" s="120"/>
      <c r="AB32" s="120"/>
      <c r="AC32" s="120"/>
      <c r="AD32" s="120"/>
      <c r="AE32" s="120"/>
      <c r="AF32" s="157"/>
      <c r="AG32" s="154"/>
      <c r="AH32" s="146"/>
      <c r="AI32" s="120"/>
      <c r="AJ32" s="120"/>
      <c r="AK32" s="120"/>
      <c r="AL32" s="120"/>
      <c r="AM32" s="120"/>
      <c r="AN32" s="120"/>
      <c r="AO32" s="120"/>
      <c r="AP32" s="146"/>
      <c r="AQ32" s="146"/>
      <c r="AR32" s="146"/>
      <c r="AT32" s="146"/>
      <c r="AU32" s="146"/>
      <c r="AV32" s="146"/>
    </row>
    <row r="33" spans="2:51" s="194" customFormat="1">
      <c r="B33" s="483"/>
      <c r="C33" s="173" t="s">
        <v>82</v>
      </c>
      <c r="D33" s="174">
        <f ca="1">INDIRECT("'"&amp;$B32&amp;"'!E13",TRUE)</f>
        <v>0</v>
      </c>
      <c r="E33" s="174">
        <f ca="1">INDIRECT("'"&amp;$B32&amp;"'!E14",TRUE)</f>
        <v>363143</v>
      </c>
      <c r="F33" s="174">
        <f ca="1">INDIRECT("'"&amp;$B32&amp;"'!E15",TRUE)</f>
        <v>132052</v>
      </c>
      <c r="G33" s="174">
        <f ca="1">INDIRECT("'"&amp;$B32&amp;"'!E16",TRUE)</f>
        <v>0</v>
      </c>
      <c r="H33" s="174">
        <f ca="1">INDIRECT("'"&amp;$B32&amp;"'!E17",TRUE)</f>
        <v>0</v>
      </c>
      <c r="I33" s="174">
        <f ca="1">INDIRECT("'"&amp;$B32&amp;"'!E18",TRUE)</f>
        <v>0</v>
      </c>
      <c r="J33" s="174">
        <f ca="1">INDIRECT("'"&amp;$B32&amp;"'!E19",TRUE)</f>
        <v>0</v>
      </c>
      <c r="K33" s="174">
        <f ca="1">INDIRECT("'"&amp;$B32&amp;"'!E20",TRUE)</f>
        <v>0</v>
      </c>
      <c r="L33" s="174">
        <f ca="1">INDIRECT("'"&amp;$B32&amp;"'!e21",TRUE)</f>
        <v>0</v>
      </c>
      <c r="M33" s="174">
        <f ca="1">INDIRECT("'"&amp;$B32&amp;"'!E22",TRUE)</f>
        <v>0</v>
      </c>
      <c r="N33" s="174">
        <f ca="1">INDIRECT("'"&amp;$B32&amp;"'!E23",TRUE)</f>
        <v>0</v>
      </c>
      <c r="O33" s="174">
        <f ca="1">INDIRECT("'"&amp;$B32&amp;"'!E24",TRUE)</f>
        <v>0</v>
      </c>
      <c r="P33" s="174">
        <f ca="1">INDIRECT("'"&amp;$B32&amp;"'!E25",TRUE)</f>
        <v>1965401</v>
      </c>
      <c r="Q33" s="174">
        <f ca="1">INDIRECT("'"&amp;$B32&amp;"'!E26",TRUE)</f>
        <v>0</v>
      </c>
      <c r="R33" s="175">
        <f t="shared" ca="1" si="0"/>
        <v>2460596</v>
      </c>
      <c r="S33" s="176">
        <f ca="1">INDIRECT("'"&amp;$B32&amp;"'!E29",TRUE)</f>
        <v>0</v>
      </c>
      <c r="T33" s="177">
        <f t="shared" ca="1" si="1"/>
        <v>2460596</v>
      </c>
      <c r="U33" s="174">
        <f ca="1">INDIRECT("'"&amp;$B32&amp;"'!E224",TRUE)</f>
        <v>95009</v>
      </c>
      <c r="V33" s="174">
        <f ca="1">INDIRECT("'"&amp;$B32&amp;"'!E225",TRUE)</f>
        <v>0</v>
      </c>
      <c r="W33" s="177">
        <f ca="1">U33+V33</f>
        <v>95009</v>
      </c>
      <c r="X33" s="174">
        <f ca="1">INDIRECT("'"&amp;$B32&amp;"'!E136",TRUE)</f>
        <v>5126243</v>
      </c>
      <c r="Y33" s="174">
        <f ca="1">INDIRECT("'"&amp;$B32&amp;"'!E137",TRUE)</f>
        <v>102525</v>
      </c>
      <c r="Z33" s="174">
        <f ca="1">INDIRECT("'"&amp;$B32&amp;"'!E138",TRUE)</f>
        <v>0</v>
      </c>
      <c r="AA33" s="174">
        <f ca="1">INDIRECT("'"&amp;$B32&amp;"'!E139",TRUE)</f>
        <v>0</v>
      </c>
      <c r="AB33" s="174">
        <f ca="1">INDIRECT("'"&amp;$B32&amp;"'!E140",TRUE)</f>
        <v>0</v>
      </c>
      <c r="AC33" s="174">
        <f ca="1">INDIRECT("'"&amp;$B32&amp;"'!E141",TRUE)</f>
        <v>0</v>
      </c>
      <c r="AD33" s="174">
        <f ca="1">INDIRECT("'"&amp;$B32&amp;"'!E142",TRUE)</f>
        <v>205049</v>
      </c>
      <c r="AE33" s="174">
        <f ca="1">INDIRECT("'"&amp;$B32&amp;"'!E143",TRUE)</f>
        <v>0</v>
      </c>
      <c r="AF33" s="178">
        <f ca="1">SUM(X33:AE33)</f>
        <v>5433817</v>
      </c>
      <c r="AG33" s="179">
        <f ca="1">INDIRECT("'"&amp;$B32&amp;"'!E8",TRUE)</f>
        <v>2460596</v>
      </c>
      <c r="AH33" s="177">
        <f ca="1">INDIRECT("'"&amp;$B32&amp;"'!E147",TRUE)</f>
        <v>1230298</v>
      </c>
      <c r="AI33" s="174">
        <f ca="1">INDIRECT("'"&amp;$B32&amp;"'!E151",TRUE)</f>
        <v>0</v>
      </c>
      <c r="AJ33" s="174">
        <f ca="1">INDIRECT("'"&amp;$B32&amp;"'!E152",TRUE)</f>
        <v>0</v>
      </c>
      <c r="AK33" s="174">
        <f ca="1">INDIRECT("'"&amp;$B32&amp;"'!E153",TRUE)</f>
        <v>0</v>
      </c>
      <c r="AL33" s="174">
        <f ca="1">INDIRECT("'"&amp;$B32&amp;"'!E154",TRUE)</f>
        <v>0</v>
      </c>
      <c r="AM33" s="174">
        <f ca="1">INDIRECT("'"&amp;$B32&amp;"'!E155",TRUE)</f>
        <v>0</v>
      </c>
      <c r="AN33" s="174">
        <f ca="1">INDIRECT("'"&amp;$B32&amp;"'!E156",TRUE)</f>
        <v>0</v>
      </c>
      <c r="AO33" s="174">
        <f ca="1">INDIRECT("'"&amp;$B32&amp;"'!E157",TRUE)</f>
        <v>0</v>
      </c>
      <c r="AP33" s="177">
        <f ca="1">SUM(AI33:AO33)</f>
        <v>0</v>
      </c>
      <c r="AQ33" s="177">
        <f ca="1">AF33+AG33+AH33+AP33</f>
        <v>9124711</v>
      </c>
      <c r="AR33" s="177">
        <f ca="1">INDIRECT("'"&amp;$B32&amp;"'!E264",TRUE)</f>
        <v>2747750</v>
      </c>
      <c r="AS33" s="199"/>
      <c r="AT33" s="177">
        <f ca="1">INDIRECT("'"&amp;$B32&amp;"'!C2",TRUE)</f>
        <v>205049708</v>
      </c>
      <c r="AU33" s="177">
        <f ca="1">INDIRECT("'"&amp;$B32&amp;"'!E223",TRUE)</f>
        <v>12432610</v>
      </c>
      <c r="AV33" s="177">
        <f ca="1">T33+W33+AF33+AG33+AH33+AR33+AP33</f>
        <v>14428066</v>
      </c>
    </row>
    <row r="34" spans="2:51">
      <c r="B34" s="482" t="s">
        <v>196</v>
      </c>
      <c r="C34" s="139" t="s">
        <v>81</v>
      </c>
      <c r="D34" s="120">
        <f ca="1">INDIRECT("'"&amp;$B34&amp;"'!D13",TRUE)</f>
        <v>0</v>
      </c>
      <c r="E34" s="120">
        <f ca="1">INDIRECT("'"&amp;$B34&amp;"'!D14",TRUE)</f>
        <v>0</v>
      </c>
      <c r="F34" s="120">
        <f ca="1">INDIRECT("'"&amp;$B34&amp;"'!D15",TRUE)</f>
        <v>0</v>
      </c>
      <c r="G34" s="120">
        <f ca="1">INDIRECT("'"&amp;$B34&amp;"'!D16",TRUE)</f>
        <v>0</v>
      </c>
      <c r="H34" s="120">
        <f ca="1">INDIRECT("'"&amp;$B34&amp;"'!D17",TRUE)</f>
        <v>0</v>
      </c>
      <c r="I34" s="120">
        <f ca="1">INDIRECT("'"&amp;$B34&amp;"'!D18",TRUE)</f>
        <v>0</v>
      </c>
      <c r="J34" s="120">
        <f ca="1">INDIRECT("'"&amp;$B34&amp;"'!D19",TRUE)</f>
        <v>0</v>
      </c>
      <c r="K34" s="120">
        <f ca="1">INDIRECT("'"&amp;$B34&amp;"'!D20",TRUE)</f>
        <v>0</v>
      </c>
      <c r="L34" s="120">
        <f ca="1">INDIRECT("'"&amp;$B34&amp;"'!D21",TRUE)</f>
        <v>0</v>
      </c>
      <c r="M34" s="120">
        <f ca="1">INDIRECT("'"&amp;$B34&amp;"'!D22",TRUE)</f>
        <v>0</v>
      </c>
      <c r="N34" s="120">
        <f ca="1">INDIRECT("'"&amp;$B34&amp;"'!D23",TRUE)</f>
        <v>0</v>
      </c>
      <c r="O34" s="120">
        <f ca="1">INDIRECT("'"&amp;$B34&amp;"'!D24",TRUE)</f>
        <v>0</v>
      </c>
      <c r="P34" s="120">
        <f ca="1">INDIRECT("'"&amp;$B34&amp;"'!D25",TRUE)</f>
        <v>12</v>
      </c>
      <c r="Q34" s="120">
        <f ca="1">INDIRECT("'"&amp;$B34&amp;"'!D26",TRUE)</f>
        <v>0</v>
      </c>
      <c r="R34" s="162">
        <f t="shared" ca="1" si="0"/>
        <v>12</v>
      </c>
      <c r="S34" s="110">
        <f ca="1">INDIRECT("'"&amp;$B34&amp;"'!D29",TRUE)</f>
        <v>0</v>
      </c>
      <c r="T34" s="146">
        <f t="shared" ca="1" si="1"/>
        <v>12</v>
      </c>
      <c r="U34" s="120"/>
      <c r="V34" s="120"/>
      <c r="W34" s="146"/>
      <c r="X34" s="120"/>
      <c r="Y34" s="120"/>
      <c r="Z34" s="120"/>
      <c r="AA34" s="120"/>
      <c r="AB34" s="120"/>
      <c r="AC34" s="120"/>
      <c r="AD34" s="120"/>
      <c r="AE34" s="120"/>
      <c r="AF34" s="157"/>
      <c r="AG34" s="154"/>
      <c r="AH34" s="146"/>
      <c r="AI34" s="120"/>
      <c r="AJ34" s="120"/>
      <c r="AK34" s="120"/>
      <c r="AL34" s="120"/>
      <c r="AM34" s="120"/>
      <c r="AN34" s="120"/>
      <c r="AO34" s="120"/>
      <c r="AP34" s="146"/>
      <c r="AQ34" s="146"/>
      <c r="AR34" s="146"/>
      <c r="AT34" s="146"/>
      <c r="AU34" s="146"/>
      <c r="AV34" s="146"/>
    </row>
    <row r="35" spans="2:51" s="194" customFormat="1">
      <c r="B35" s="483"/>
      <c r="C35" s="173" t="s">
        <v>82</v>
      </c>
      <c r="D35" s="174">
        <f ca="1">INDIRECT("'"&amp;$B34&amp;"'!E13",TRUE)</f>
        <v>0</v>
      </c>
      <c r="E35" s="174">
        <f ca="1">INDIRECT("'"&amp;$B34&amp;"'!E14",TRUE)</f>
        <v>0</v>
      </c>
      <c r="F35" s="174">
        <f ca="1">INDIRECT("'"&amp;$B34&amp;"'!E15",TRUE)</f>
        <v>0</v>
      </c>
      <c r="G35" s="174">
        <f ca="1">INDIRECT("'"&amp;$B34&amp;"'!E16",TRUE)</f>
        <v>0</v>
      </c>
      <c r="H35" s="174">
        <f ca="1">INDIRECT("'"&amp;$B34&amp;"'!E17",TRUE)</f>
        <v>0</v>
      </c>
      <c r="I35" s="174">
        <f ca="1">INDIRECT("'"&amp;$B34&amp;"'!E18",TRUE)</f>
        <v>0</v>
      </c>
      <c r="J35" s="174">
        <f ca="1">INDIRECT("'"&amp;$B34&amp;"'!E19",TRUE)</f>
        <v>0</v>
      </c>
      <c r="K35" s="174">
        <f ca="1">INDIRECT("'"&amp;$B34&amp;"'!E20",TRUE)</f>
        <v>0</v>
      </c>
      <c r="L35" s="174">
        <f ca="1">INDIRECT("'"&amp;$B34&amp;"'!e21",TRUE)</f>
        <v>0</v>
      </c>
      <c r="M35" s="174">
        <f ca="1">INDIRECT("'"&amp;$B34&amp;"'!E22",TRUE)</f>
        <v>0</v>
      </c>
      <c r="N35" s="174">
        <f ca="1">INDIRECT("'"&amp;$B34&amp;"'!E23",TRUE)</f>
        <v>0</v>
      </c>
      <c r="O35" s="174">
        <f ca="1">INDIRECT("'"&amp;$B34&amp;"'!E24",TRUE)</f>
        <v>0</v>
      </c>
      <c r="P35" s="174">
        <f ca="1">INDIRECT("'"&amp;$B34&amp;"'!E25",TRUE)</f>
        <v>4841343</v>
      </c>
      <c r="Q35" s="174">
        <f ca="1">INDIRECT("'"&amp;$B34&amp;"'!E26",TRUE)</f>
        <v>0</v>
      </c>
      <c r="R35" s="175">
        <f t="shared" ca="1" si="0"/>
        <v>4841343</v>
      </c>
      <c r="S35" s="176">
        <f ca="1">INDIRECT("'"&amp;$B34&amp;"'!E29",TRUE)</f>
        <v>0</v>
      </c>
      <c r="T35" s="177">
        <f t="shared" ca="1" si="1"/>
        <v>4841343</v>
      </c>
      <c r="U35" s="174">
        <f ca="1">INDIRECT("'"&amp;$B34&amp;"'!E224",TRUE)</f>
        <v>1580480</v>
      </c>
      <c r="V35" s="174">
        <f ca="1">INDIRECT("'"&amp;$B34&amp;"'!E225",TRUE)</f>
        <v>0</v>
      </c>
      <c r="W35" s="177">
        <f ca="1">U35+V35</f>
        <v>1580480</v>
      </c>
      <c r="X35" s="174">
        <f ca="1">INDIRECT("'"&amp;$B34&amp;"'!E136",TRUE)</f>
        <v>10086132</v>
      </c>
      <c r="Y35" s="174">
        <f ca="1">INDIRECT("'"&amp;$B34&amp;"'!E137",TRUE)</f>
        <v>44654</v>
      </c>
      <c r="Z35" s="174">
        <f ca="1">INDIRECT("'"&amp;$B34&amp;"'!E138",TRUE)</f>
        <v>44654</v>
      </c>
      <c r="AA35" s="174">
        <f ca="1">INDIRECT("'"&amp;$B34&amp;"'!E139",TRUE)</f>
        <v>0</v>
      </c>
      <c r="AB35" s="174">
        <f ca="1">INDIRECT("'"&amp;$B34&amp;"'!E140",TRUE)</f>
        <v>0</v>
      </c>
      <c r="AC35" s="174">
        <f ca="1">INDIRECT("'"&amp;$B34&amp;"'!E141",TRUE)</f>
        <v>0</v>
      </c>
      <c r="AD35" s="174">
        <f ca="1">INDIRECT("'"&amp;$B34&amp;"'!E142",TRUE)</f>
        <v>403445</v>
      </c>
      <c r="AE35" s="174">
        <f ca="1">INDIRECT("'"&amp;$B34&amp;"'!E143",TRUE)</f>
        <v>133963</v>
      </c>
      <c r="AF35" s="178">
        <f ca="1">SUM(X35:AE35)</f>
        <v>10712848</v>
      </c>
      <c r="AG35" s="179">
        <f ca="1">INDIRECT("'"&amp;$B34&amp;"'!E8",TRUE)</f>
        <v>4841343</v>
      </c>
      <c r="AH35" s="177">
        <f ca="1">INDIRECT("'"&amp;$B34&amp;"'!E147",TRUE)</f>
        <v>2420672</v>
      </c>
      <c r="AI35" s="174">
        <f ca="1">INDIRECT("'"&amp;$B34&amp;"'!E151",TRUE)</f>
        <v>1613781</v>
      </c>
      <c r="AJ35" s="174">
        <f ca="1">INDIRECT("'"&amp;$B34&amp;"'!E152",TRUE)</f>
        <v>403445</v>
      </c>
      <c r="AK35" s="174">
        <f ca="1">INDIRECT("'"&amp;$B34&amp;"'!E153",TRUE)</f>
        <v>0</v>
      </c>
      <c r="AL35" s="174">
        <f ca="1">INDIRECT("'"&amp;$B34&amp;"'!E154",TRUE)</f>
        <v>201723</v>
      </c>
      <c r="AM35" s="174">
        <f ca="1">INDIRECT("'"&amp;$B34&amp;"'!E155",TRUE)</f>
        <v>0</v>
      </c>
      <c r="AN35" s="174">
        <f ca="1">INDIRECT("'"&amp;$B34&amp;"'!E156",TRUE)</f>
        <v>0</v>
      </c>
      <c r="AO35" s="174">
        <f ca="1">INDIRECT("'"&amp;$B34&amp;"'!E157",TRUE)</f>
        <v>0</v>
      </c>
      <c r="AP35" s="177">
        <f ca="1">SUM(AI35:AO35)</f>
        <v>2218949</v>
      </c>
      <c r="AQ35" s="177">
        <f ca="1">AF35+AG35+AH35+AP35</f>
        <v>20193812</v>
      </c>
      <c r="AR35" s="177">
        <f ca="1">INDIRECT("'"&amp;$B34&amp;"'!E264",TRUE)</f>
        <v>1407223</v>
      </c>
      <c r="AS35" s="199"/>
      <c r="AT35" s="177">
        <f ca="1">INDIRECT("'"&amp;$B34&amp;"'!C2",TRUE)</f>
        <v>403445289</v>
      </c>
      <c r="AU35" s="177">
        <f ca="1">INDIRECT("'"&amp;$B34&amp;"'!E223",TRUE)</f>
        <v>197560077</v>
      </c>
      <c r="AV35" s="177">
        <f ca="1">T35+W35+AF35+AG35+AH35+AR35+AP35</f>
        <v>28022858</v>
      </c>
    </row>
    <row r="36" spans="2:51">
      <c r="B36" s="482" t="s">
        <v>197</v>
      </c>
      <c r="C36" s="139" t="s">
        <v>81</v>
      </c>
      <c r="D36" s="120">
        <f ca="1">INDIRECT("'"&amp;$B36&amp;"'!D13",TRUE)</f>
        <v>0</v>
      </c>
      <c r="E36" s="120">
        <f ca="1">INDIRECT("'"&amp;$B36&amp;"'!D14",TRUE)</f>
        <v>0.56699999999999995</v>
      </c>
      <c r="F36" s="120">
        <f ca="1">INDIRECT("'"&amp;$B36&amp;"'!D15",TRUE)</f>
        <v>0.28299999999999997</v>
      </c>
      <c r="G36" s="120">
        <f ca="1">INDIRECT("'"&amp;$B36&amp;"'!D16",TRUE)</f>
        <v>0.129</v>
      </c>
      <c r="H36" s="120">
        <f ca="1">INDIRECT("'"&amp;$B36&amp;"'!D17",TRUE)</f>
        <v>0</v>
      </c>
      <c r="I36" s="120">
        <f ca="1">INDIRECT("'"&amp;$B36&amp;"'!D18",TRUE)</f>
        <v>0.127</v>
      </c>
      <c r="J36" s="120">
        <f ca="1">INDIRECT("'"&amp;$B36&amp;"'!D19",TRUE)</f>
        <v>7.0000000000000001E-3</v>
      </c>
      <c r="K36" s="120">
        <f ca="1">INDIRECT("'"&amp;$B36&amp;"'!D20",TRUE)</f>
        <v>0</v>
      </c>
      <c r="L36" s="120">
        <f ca="1">INDIRECT("'"&amp;$B36&amp;"'!D21",TRUE)</f>
        <v>0.63300000000000001</v>
      </c>
      <c r="M36" s="120">
        <f ca="1">INDIRECT("'"&amp;$B36&amp;"'!D22",TRUE)</f>
        <v>0.29899999999999999</v>
      </c>
      <c r="N36" s="120">
        <f ca="1">INDIRECT("'"&amp;$B36&amp;"'!D23",TRUE)</f>
        <v>1.9E-2</v>
      </c>
      <c r="O36" s="120">
        <f ca="1">INDIRECT("'"&amp;$B36&amp;"'!D24",TRUE)</f>
        <v>7.0000000000000001E-3</v>
      </c>
      <c r="P36" s="120">
        <f ca="1">INDIRECT("'"&amp;$B36&amp;"'!D25",TRUE)</f>
        <v>9.67</v>
      </c>
      <c r="Q36" s="120">
        <f ca="1">INDIRECT("'"&amp;$B36&amp;"'!D26",TRUE)</f>
        <v>0.25900000000000001</v>
      </c>
      <c r="R36" s="162">
        <f t="shared" ca="1" si="0"/>
        <v>12</v>
      </c>
      <c r="S36" s="110">
        <f ca="1">INDIRECT("'"&amp;$B36&amp;"'!D29",TRUE)</f>
        <v>0</v>
      </c>
      <c r="T36" s="146">
        <f t="shared" ca="1" si="1"/>
        <v>12</v>
      </c>
      <c r="U36" s="120"/>
      <c r="V36" s="120"/>
      <c r="W36" s="146"/>
      <c r="X36" s="120"/>
      <c r="Y36" s="120"/>
      <c r="Z36" s="120"/>
      <c r="AA36" s="120"/>
      <c r="AB36" s="120"/>
      <c r="AC36" s="120"/>
      <c r="AD36" s="120"/>
      <c r="AE36" s="120"/>
      <c r="AF36" s="157"/>
      <c r="AG36" s="154"/>
      <c r="AH36" s="146"/>
      <c r="AI36" s="120"/>
      <c r="AJ36" s="120"/>
      <c r="AK36" s="120"/>
      <c r="AL36" s="120"/>
      <c r="AM36" s="120"/>
      <c r="AN36" s="120"/>
      <c r="AO36" s="120"/>
      <c r="AP36" s="146"/>
      <c r="AQ36" s="146"/>
      <c r="AR36" s="146"/>
      <c r="AT36" s="146"/>
      <c r="AU36" s="146"/>
      <c r="AV36" s="146"/>
    </row>
    <row r="37" spans="2:51" s="194" customFormat="1">
      <c r="B37" s="483"/>
      <c r="C37" s="173" t="s">
        <v>82</v>
      </c>
      <c r="D37" s="174">
        <f ca="1">INDIRECT("'"&amp;$B36&amp;"'!E13",TRUE)</f>
        <v>0</v>
      </c>
      <c r="E37" s="174">
        <f ca="1">INDIRECT("'"&amp;$B36&amp;"'!E14",TRUE)</f>
        <v>1105286</v>
      </c>
      <c r="F37" s="174">
        <f ca="1">INDIRECT("'"&amp;$B36&amp;"'!E15",TRUE)</f>
        <v>551668</v>
      </c>
      <c r="G37" s="174">
        <f ca="1">INDIRECT("'"&amp;$B36&amp;"'!E16",TRUE)</f>
        <v>251467</v>
      </c>
      <c r="H37" s="174">
        <f ca="1">INDIRECT("'"&amp;$B36&amp;"'!E17",TRUE)</f>
        <v>0</v>
      </c>
      <c r="I37" s="174">
        <f ca="1">INDIRECT("'"&amp;$B36&amp;"'!E18",TRUE)</f>
        <v>247568</v>
      </c>
      <c r="J37" s="174">
        <f ca="1">INDIRECT("'"&amp;$B36&amp;"'!E19",TRUE)</f>
        <v>13646</v>
      </c>
      <c r="K37" s="174">
        <f ca="1">INDIRECT("'"&amp;$B36&amp;"'!E20",TRUE)</f>
        <v>0</v>
      </c>
      <c r="L37" s="174">
        <f ca="1">INDIRECT("'"&amp;$B36&amp;"'!e21",TRUE)</f>
        <v>1233943</v>
      </c>
      <c r="M37" s="174">
        <f ca="1">INDIRECT("'"&amp;$B36&amp;"'!E22",TRUE)</f>
        <v>582858</v>
      </c>
      <c r="N37" s="174">
        <f ca="1">INDIRECT("'"&amp;$B36&amp;"'!E23",TRUE)</f>
        <v>37038</v>
      </c>
      <c r="O37" s="174">
        <f ca="1">INDIRECT("'"&amp;$B36&amp;"'!E24",TRUE)</f>
        <v>13646</v>
      </c>
      <c r="P37" s="174">
        <f ca="1">INDIRECT("'"&amp;$B36&amp;"'!E25",TRUE)</f>
        <v>18850287</v>
      </c>
      <c r="Q37" s="174">
        <f ca="1">INDIRECT("'"&amp;$B36&amp;"'!E26",TRUE)</f>
        <v>496128</v>
      </c>
      <c r="R37" s="175">
        <f t="shared" ca="1" si="0"/>
        <v>23383535</v>
      </c>
      <c r="S37" s="176">
        <f ca="1">INDIRECT("'"&amp;$B36&amp;"'!E29",TRUE)</f>
        <v>0</v>
      </c>
      <c r="T37" s="177">
        <f t="shared" ca="1" si="1"/>
        <v>23383535</v>
      </c>
      <c r="U37" s="174">
        <f ca="1">INDIRECT("'"&amp;$B36&amp;"'!E224",TRUE)</f>
        <v>270439</v>
      </c>
      <c r="V37" s="174">
        <f ca="1">INDIRECT("'"&amp;$B36&amp;"'!E225",TRUE)</f>
        <v>0</v>
      </c>
      <c r="W37" s="177">
        <f ca="1">U37+V37</f>
        <v>270439</v>
      </c>
      <c r="X37" s="174">
        <f ca="1">INDIRECT("'"&amp;$B36&amp;"'!E136",TRUE)</f>
        <v>48733936</v>
      </c>
      <c r="Y37" s="174">
        <f ca="1">INDIRECT("'"&amp;$B36&amp;"'!E137",TRUE)</f>
        <v>974679</v>
      </c>
      <c r="Z37" s="174">
        <f ca="1">INDIRECT("'"&amp;$B36&amp;"'!E138",TRUE)</f>
        <v>268714</v>
      </c>
      <c r="AA37" s="174">
        <f ca="1">INDIRECT("'"&amp;$B36&amp;"'!E139",TRUE)</f>
        <v>0</v>
      </c>
      <c r="AB37" s="174">
        <f ca="1">INDIRECT("'"&amp;$B36&amp;"'!E140",TRUE)</f>
        <v>0</v>
      </c>
      <c r="AC37" s="174">
        <f ca="1">INDIRECT("'"&amp;$B36&amp;"'!E141",TRUE)</f>
        <v>0</v>
      </c>
      <c r="AD37" s="174">
        <f ca="1">INDIRECT("'"&amp;$B36&amp;"'!E142",TRUE)</f>
        <v>1949357</v>
      </c>
      <c r="AE37" s="174">
        <f ca="1">INDIRECT("'"&amp;$B36&amp;"'!E143",TRUE)</f>
        <v>0</v>
      </c>
      <c r="AF37" s="178">
        <f ca="1">SUM(X37:AE37)</f>
        <v>51926686</v>
      </c>
      <c r="AG37" s="179">
        <f ca="1">INDIRECT("'"&amp;$B36&amp;"'!E8",TRUE)</f>
        <v>23392289</v>
      </c>
      <c r="AH37" s="177">
        <f ca="1">INDIRECT("'"&amp;$B36&amp;"'!E147",TRUE)</f>
        <v>11696145</v>
      </c>
      <c r="AI37" s="174">
        <f ca="1">INDIRECT("'"&amp;$B36&amp;"'!E151",TRUE)</f>
        <v>0</v>
      </c>
      <c r="AJ37" s="174">
        <f ca="1">INDIRECT("'"&amp;$B36&amp;"'!E152",TRUE)</f>
        <v>0</v>
      </c>
      <c r="AK37" s="174">
        <f ca="1">INDIRECT("'"&amp;$B36&amp;"'!E153",TRUE)</f>
        <v>0</v>
      </c>
      <c r="AL37" s="174">
        <f ca="1">INDIRECT("'"&amp;$B36&amp;"'!E154",TRUE)</f>
        <v>0</v>
      </c>
      <c r="AM37" s="174">
        <f ca="1">INDIRECT("'"&amp;$B36&amp;"'!E155",TRUE)</f>
        <v>0</v>
      </c>
      <c r="AN37" s="174">
        <f ca="1">INDIRECT("'"&amp;$B36&amp;"'!E156",TRUE)</f>
        <v>0</v>
      </c>
      <c r="AO37" s="174">
        <f ca="1">INDIRECT("'"&amp;$B36&amp;"'!E157",TRUE)</f>
        <v>0</v>
      </c>
      <c r="AP37" s="177">
        <f ca="1">SUM(AI37:AO37)</f>
        <v>0</v>
      </c>
      <c r="AQ37" s="177">
        <f ca="1">AF37+AG37+AH37+AP37</f>
        <v>87015120</v>
      </c>
      <c r="AR37" s="177">
        <f ca="1">INDIRECT("'"&amp;$B36&amp;"'!E264",TRUE)</f>
        <v>5179087</v>
      </c>
      <c r="AS37" s="199"/>
      <c r="AT37" s="177">
        <f ca="1">INDIRECT("'"&amp;$B36&amp;"'!C2",TRUE)</f>
        <v>1949357456</v>
      </c>
      <c r="AU37" s="177">
        <f ca="1">INDIRECT("'"&amp;$B36&amp;"'!E223",TRUE)</f>
        <v>33804828</v>
      </c>
      <c r="AV37" s="177">
        <f ca="1">T37+W37+AF37+AG37+AH37+AR37+AP37</f>
        <v>115848181</v>
      </c>
      <c r="AX37" s="199"/>
      <c r="AY37" s="199"/>
    </row>
    <row r="38" spans="2:51">
      <c r="B38" s="482" t="s">
        <v>198</v>
      </c>
      <c r="C38" s="139" t="s">
        <v>81</v>
      </c>
      <c r="D38" s="120">
        <f ca="1">INDIRECT("'"&amp;$B38&amp;"'!D13",TRUE)</f>
        <v>0.26</v>
      </c>
      <c r="E38" s="120">
        <f ca="1">INDIRECT("'"&amp;$B38&amp;"'!D14",TRUE)</f>
        <v>1.1759999999999999</v>
      </c>
      <c r="F38" s="120">
        <f ca="1">INDIRECT("'"&amp;$B38&amp;"'!D15",TRUE)</f>
        <v>0.81</v>
      </c>
      <c r="G38" s="120">
        <f ca="1">INDIRECT("'"&amp;$B38&amp;"'!D16",TRUE)</f>
        <v>0.13</v>
      </c>
      <c r="H38" s="120">
        <f ca="1">INDIRECT("'"&amp;$B38&amp;"'!D17",TRUE)</f>
        <v>0</v>
      </c>
      <c r="I38" s="120">
        <f ca="1">INDIRECT("'"&amp;$B38&amp;"'!D18",TRUE)</f>
        <v>0</v>
      </c>
      <c r="J38" s="120">
        <f ca="1">INDIRECT("'"&amp;$B38&amp;"'!D19",TRUE)</f>
        <v>0</v>
      </c>
      <c r="K38" s="120">
        <f ca="1">INDIRECT("'"&amp;$B38&amp;"'!D20",TRUE)</f>
        <v>0</v>
      </c>
      <c r="L38" s="120">
        <f ca="1">INDIRECT("'"&amp;$B38&amp;"'!D21",TRUE)</f>
        <v>0</v>
      </c>
      <c r="M38" s="120">
        <f ca="1">INDIRECT("'"&amp;$B38&amp;"'!D22",TRUE)</f>
        <v>0.22910006281507936</v>
      </c>
      <c r="N38" s="120">
        <f ca="1">INDIRECT("'"&amp;$B38&amp;"'!D23",TRUE)</f>
        <v>0.314</v>
      </c>
      <c r="O38" s="120">
        <f ca="1">INDIRECT("'"&amp;$B38&amp;"'!D24",TRUE)</f>
        <v>0</v>
      </c>
      <c r="P38" s="120">
        <f ca="1">INDIRECT("'"&amp;$B38&amp;"'!D25",TRUE)</f>
        <v>9.0809999999999995</v>
      </c>
      <c r="Q38" s="120">
        <f ca="1">INDIRECT("'"&amp;$B38&amp;"'!D26",TRUE)</f>
        <v>0</v>
      </c>
      <c r="R38" s="162">
        <f t="shared" ca="1" si="0"/>
        <v>12.000100062815079</v>
      </c>
      <c r="S38" s="110">
        <f ca="1">INDIRECT("'"&amp;$B38&amp;"'!D29",TRUE)</f>
        <v>0</v>
      </c>
      <c r="T38" s="146">
        <f t="shared" ca="1" si="1"/>
        <v>12.000100062815079</v>
      </c>
      <c r="U38" s="120"/>
      <c r="V38" s="120"/>
      <c r="W38" s="146"/>
      <c r="X38" s="120"/>
      <c r="Y38" s="120"/>
      <c r="Z38" s="120"/>
      <c r="AA38" s="120"/>
      <c r="AB38" s="120"/>
      <c r="AC38" s="120"/>
      <c r="AD38" s="120"/>
      <c r="AE38" s="120"/>
      <c r="AF38" s="157"/>
      <c r="AG38" s="154"/>
      <c r="AH38" s="146"/>
      <c r="AI38" s="120"/>
      <c r="AJ38" s="120"/>
      <c r="AK38" s="120"/>
      <c r="AL38" s="120"/>
      <c r="AM38" s="120"/>
      <c r="AN38" s="120"/>
      <c r="AO38" s="120"/>
      <c r="AP38" s="146"/>
      <c r="AQ38" s="146"/>
      <c r="AR38" s="146"/>
      <c r="AT38" s="146"/>
      <c r="AU38" s="146"/>
      <c r="AV38" s="146"/>
    </row>
    <row r="39" spans="2:51" s="194" customFormat="1">
      <c r="B39" s="483"/>
      <c r="C39" s="173" t="s">
        <v>82</v>
      </c>
      <c r="D39" s="174">
        <f ca="1">INDIRECT("'"&amp;$B38&amp;"'!E13",TRUE)</f>
        <v>559913</v>
      </c>
      <c r="E39" s="174">
        <f ca="1">INDIRECT("'"&amp;$B38&amp;"'!E14",TRUE)</f>
        <v>2532531</v>
      </c>
      <c r="F39" s="174">
        <f ca="1">INDIRECT("'"&amp;$B38&amp;"'!E15",TRUE)</f>
        <v>1744346</v>
      </c>
      <c r="G39" s="174">
        <f ca="1">INDIRECT("'"&amp;$B38&amp;"'!E16",TRUE)</f>
        <v>279957</v>
      </c>
      <c r="H39" s="174">
        <f ca="1">INDIRECT("'"&amp;$B38&amp;"'!E17",TRUE)</f>
        <v>0</v>
      </c>
      <c r="I39" s="174">
        <f ca="1">INDIRECT("'"&amp;$B38&amp;"'!E18",TRUE)</f>
        <v>0</v>
      </c>
      <c r="J39" s="174">
        <f ca="1">INDIRECT("'"&amp;$B38&amp;"'!E19",TRUE)</f>
        <v>0</v>
      </c>
      <c r="K39" s="174">
        <f ca="1">INDIRECT("'"&amp;$B38&amp;"'!E20",TRUE)</f>
        <v>0</v>
      </c>
      <c r="L39" s="174">
        <f ca="1">INDIRECT("'"&amp;$B38&amp;"'!e21",TRUE)</f>
        <v>0</v>
      </c>
      <c r="M39" s="174">
        <f ca="1">INDIRECT("'"&amp;$B38&amp;"'!E22",TRUE)</f>
        <v>493370</v>
      </c>
      <c r="N39" s="174">
        <f ca="1">INDIRECT("'"&amp;$B38&amp;"'!E23",TRUE)</f>
        <v>676203</v>
      </c>
      <c r="O39" s="174">
        <f ca="1">INDIRECT("'"&amp;$B38&amp;"'!E24",TRUE)</f>
        <v>0</v>
      </c>
      <c r="P39" s="174">
        <f ca="1">INDIRECT("'"&amp;$B38&amp;"'!E25",TRUE)</f>
        <v>19556053</v>
      </c>
      <c r="Q39" s="174">
        <f ca="1">INDIRECT("'"&amp;$B38&amp;"'!E26",TRUE)</f>
        <v>0</v>
      </c>
      <c r="R39" s="175">
        <f t="shared" ca="1" si="0"/>
        <v>25842373</v>
      </c>
      <c r="S39" s="176">
        <f ca="1">INDIRECT("'"&amp;$B38&amp;"'!E29",TRUE)</f>
        <v>0</v>
      </c>
      <c r="T39" s="177">
        <f t="shared" ca="1" si="1"/>
        <v>25842373</v>
      </c>
      <c r="U39" s="174">
        <f ca="1">INDIRECT("'"&amp;$B38&amp;"'!E224",TRUE)</f>
        <v>2653609</v>
      </c>
      <c r="V39" s="174">
        <f ca="1">INDIRECT("'"&amp;$B38&amp;"'!E225",TRUE)</f>
        <v>0</v>
      </c>
      <c r="W39" s="177">
        <f ca="1">U39+V39</f>
        <v>2653609</v>
      </c>
      <c r="X39" s="174">
        <f ca="1">INDIRECT("'"&amp;$B38&amp;"'!E136",TRUE)</f>
        <v>53837829</v>
      </c>
      <c r="Y39" s="174">
        <f ca="1">INDIRECT("'"&amp;$B38&amp;"'!E137",TRUE)</f>
        <v>1076756</v>
      </c>
      <c r="Z39" s="174">
        <f ca="1">INDIRECT("'"&amp;$B38&amp;"'!E138",TRUE)</f>
        <v>366953</v>
      </c>
      <c r="AA39" s="174">
        <f ca="1">INDIRECT("'"&amp;$B38&amp;"'!E139",TRUE)</f>
        <v>0</v>
      </c>
      <c r="AB39" s="174">
        <f ca="1">INDIRECT("'"&amp;$B38&amp;"'!E140",TRUE)</f>
        <v>74857</v>
      </c>
      <c r="AC39" s="174">
        <f ca="1">INDIRECT("'"&amp;$B38&amp;"'!E141",TRUE)</f>
        <v>0</v>
      </c>
      <c r="AD39" s="174">
        <f ca="1">INDIRECT("'"&amp;$B38&amp;"'!E142",TRUE)</f>
        <v>2153513</v>
      </c>
      <c r="AE39" s="174">
        <f ca="1">INDIRECT("'"&amp;$B38&amp;"'!E143",TRUE)</f>
        <v>1835583</v>
      </c>
      <c r="AF39" s="178">
        <f ca="1">SUM(X39:AE39)</f>
        <v>59345491</v>
      </c>
      <c r="AG39" s="179">
        <f ca="1">INDIRECT("'"&amp;$B38&amp;"'!E8",TRUE)</f>
        <v>25842158</v>
      </c>
      <c r="AH39" s="177">
        <f ca="1">INDIRECT("'"&amp;$B38&amp;"'!E147",TRUE)</f>
        <v>12921079</v>
      </c>
      <c r="AI39" s="174">
        <f ca="1">INDIRECT("'"&amp;$B38&amp;"'!E151",TRUE)</f>
        <v>8614053</v>
      </c>
      <c r="AJ39" s="174">
        <f ca="1">INDIRECT("'"&amp;$B38&amp;"'!E152",TRUE)</f>
        <v>2153513</v>
      </c>
      <c r="AK39" s="174">
        <f ca="1">INDIRECT("'"&amp;$B38&amp;"'!E153",TRUE)</f>
        <v>0</v>
      </c>
      <c r="AL39" s="174">
        <f ca="1">INDIRECT("'"&amp;$B38&amp;"'!E154",TRUE)</f>
        <v>712813</v>
      </c>
      <c r="AM39" s="174">
        <f ca="1">INDIRECT("'"&amp;$B38&amp;"'!E155",TRUE)</f>
        <v>0</v>
      </c>
      <c r="AN39" s="174">
        <f ca="1">INDIRECT("'"&amp;$B38&amp;"'!E156",TRUE)</f>
        <v>0</v>
      </c>
      <c r="AO39" s="174">
        <f ca="1">INDIRECT("'"&amp;$B38&amp;"'!E157",TRUE)</f>
        <v>0</v>
      </c>
      <c r="AP39" s="177">
        <f ca="1">SUM(AI39:AO39)</f>
        <v>11480379</v>
      </c>
      <c r="AQ39" s="177">
        <f ca="1">AF39+AG39+AH39+AP39</f>
        <v>109589107</v>
      </c>
      <c r="AR39" s="177">
        <f ca="1">INDIRECT("'"&amp;$B38&amp;"'!E264",TRUE)</f>
        <v>10016596</v>
      </c>
      <c r="AS39" s="199"/>
      <c r="AT39" s="177">
        <f ca="1">INDIRECT("'"&amp;$B38&amp;"'!C2",TRUE)</f>
        <v>2153513159</v>
      </c>
      <c r="AU39" s="177">
        <f ca="1">INDIRECT("'"&amp;$B38&amp;"'!E223",TRUE)</f>
        <v>331701050</v>
      </c>
      <c r="AV39" s="177">
        <f ca="1">T39+W39+AF39+AG39+AH39+AR39+AP39</f>
        <v>148101685</v>
      </c>
      <c r="AX39" s="199"/>
      <c r="AY39" s="199"/>
    </row>
    <row r="40" spans="2:51">
      <c r="B40" s="482" t="s">
        <v>199</v>
      </c>
      <c r="C40" s="139" t="s">
        <v>81</v>
      </c>
      <c r="D40" s="120">
        <f ca="1">INDIRECT("'"&amp;$B40&amp;"'!D13",TRUE)</f>
        <v>0</v>
      </c>
      <c r="E40" s="120">
        <f ca="1">INDIRECT("'"&amp;$B40&amp;"'!D14",TRUE)</f>
        <v>2.0859999999999999</v>
      </c>
      <c r="F40" s="120">
        <f ca="1">INDIRECT("'"&amp;$B40&amp;"'!D15",TRUE)</f>
        <v>0.46300000000000002</v>
      </c>
      <c r="G40" s="120">
        <f ca="1">INDIRECT("'"&amp;$B40&amp;"'!D16",TRUE)</f>
        <v>0</v>
      </c>
      <c r="H40" s="120">
        <f ca="1">INDIRECT("'"&amp;$B40&amp;"'!D17",TRUE)</f>
        <v>0</v>
      </c>
      <c r="I40" s="120">
        <f ca="1">INDIRECT("'"&amp;$B40&amp;"'!D18",TRUE)</f>
        <v>0</v>
      </c>
      <c r="J40" s="120">
        <f ca="1">INDIRECT("'"&amp;$B40&amp;"'!D19",TRUE)</f>
        <v>0</v>
      </c>
      <c r="K40" s="120">
        <f ca="1">INDIRECT("'"&amp;$B40&amp;"'!D20",TRUE)</f>
        <v>0</v>
      </c>
      <c r="L40" s="120">
        <f ca="1">INDIRECT("'"&amp;$B40&amp;"'!D21",TRUE)</f>
        <v>0</v>
      </c>
      <c r="M40" s="120">
        <f ca="1">INDIRECT("'"&amp;$B40&amp;"'!D22",TRUE)</f>
        <v>0</v>
      </c>
      <c r="N40" s="120">
        <f ca="1">INDIRECT("'"&amp;$B40&amp;"'!D23",TRUE)</f>
        <v>0</v>
      </c>
      <c r="O40" s="120">
        <f ca="1">INDIRECT("'"&amp;$B40&amp;"'!D24",TRUE)</f>
        <v>0</v>
      </c>
      <c r="P40" s="120">
        <f ca="1">INDIRECT("'"&amp;$B40&amp;"'!D25",TRUE)</f>
        <v>6.1050000000000004</v>
      </c>
      <c r="Q40" s="120">
        <f ca="1">INDIRECT("'"&amp;$B40&amp;"'!D26",TRUE)</f>
        <v>0.5</v>
      </c>
      <c r="R40" s="162">
        <f t="shared" ca="1" si="0"/>
        <v>9.1539999999999999</v>
      </c>
      <c r="S40" s="110">
        <f ca="1">INDIRECT("'"&amp;$B40&amp;"'!D29",TRUE)</f>
        <v>0</v>
      </c>
      <c r="T40" s="146">
        <f t="shared" ca="1" si="1"/>
        <v>9.1539999999999999</v>
      </c>
      <c r="U40" s="120"/>
      <c r="V40" s="120"/>
      <c r="W40" s="146"/>
      <c r="X40" s="120"/>
      <c r="Y40" s="120"/>
      <c r="Z40" s="120"/>
      <c r="AA40" s="120"/>
      <c r="AB40" s="120"/>
      <c r="AC40" s="120"/>
      <c r="AD40" s="120"/>
      <c r="AE40" s="120"/>
      <c r="AF40" s="157"/>
      <c r="AG40" s="154"/>
      <c r="AH40" s="146"/>
      <c r="AI40" s="120"/>
      <c r="AJ40" s="120"/>
      <c r="AK40" s="120"/>
      <c r="AL40" s="120"/>
      <c r="AM40" s="120"/>
      <c r="AN40" s="120"/>
      <c r="AO40" s="120"/>
      <c r="AP40" s="146"/>
      <c r="AQ40" s="146"/>
      <c r="AR40" s="146"/>
      <c r="AT40" s="146"/>
      <c r="AU40" s="146"/>
      <c r="AV40" s="146"/>
    </row>
    <row r="41" spans="2:51" s="194" customFormat="1">
      <c r="B41" s="483"/>
      <c r="C41" s="173" t="s">
        <v>82</v>
      </c>
      <c r="D41" s="174">
        <f ca="1">INDIRECT("'"&amp;$B40&amp;"'!E13",TRUE)</f>
        <v>0</v>
      </c>
      <c r="E41" s="174">
        <f ca="1">INDIRECT("'"&amp;$B40&amp;"'!E14",TRUE)</f>
        <v>3024219</v>
      </c>
      <c r="F41" s="174">
        <f ca="1">INDIRECT("'"&amp;$B40&amp;"'!E15",TRUE)</f>
        <v>671243</v>
      </c>
      <c r="G41" s="174">
        <f ca="1">INDIRECT("'"&amp;$B40&amp;"'!E16",TRUE)</f>
        <v>0</v>
      </c>
      <c r="H41" s="174">
        <f ca="1">INDIRECT("'"&amp;$B40&amp;"'!E17",TRUE)</f>
        <v>0</v>
      </c>
      <c r="I41" s="174">
        <f ca="1">INDIRECT("'"&amp;$B40&amp;"'!E18",TRUE)</f>
        <v>0</v>
      </c>
      <c r="J41" s="174">
        <f ca="1">INDIRECT("'"&amp;$B40&amp;"'!E19",TRUE)</f>
        <v>0</v>
      </c>
      <c r="K41" s="174">
        <f ca="1">INDIRECT("'"&amp;$B40&amp;"'!E20",TRUE)</f>
        <v>0</v>
      </c>
      <c r="L41" s="174">
        <f ca="1">INDIRECT("'"&amp;$B40&amp;"'!e21",TRUE)</f>
        <v>0</v>
      </c>
      <c r="M41" s="174">
        <f ca="1">INDIRECT("'"&amp;$B40&amp;"'!E22",TRUE)</f>
        <v>0</v>
      </c>
      <c r="N41" s="174">
        <f ca="1">INDIRECT("'"&amp;$B40&amp;"'!E23",TRUE)</f>
        <v>0</v>
      </c>
      <c r="O41" s="174">
        <f ca="1">INDIRECT("'"&amp;$B40&amp;"'!E24",TRUE)</f>
        <v>0</v>
      </c>
      <c r="P41" s="174">
        <f ca="1">INDIRECT("'"&amp;$B40&amp;"'!E25",TRUE)</f>
        <v>8850842</v>
      </c>
      <c r="Q41" s="174">
        <f ca="1">INDIRECT("'"&amp;$B40&amp;"'!E26",TRUE)</f>
        <v>484000</v>
      </c>
      <c r="R41" s="175">
        <f t="shared" ca="1" si="0"/>
        <v>13030304</v>
      </c>
      <c r="S41" s="176">
        <f ca="1">INDIRECT("'"&amp;$B40&amp;"'!E29",TRUE)</f>
        <v>0</v>
      </c>
      <c r="T41" s="177">
        <f t="shared" ca="1" si="1"/>
        <v>13030304</v>
      </c>
      <c r="U41" s="174">
        <f ca="1">INDIRECT("'"&amp;$B40&amp;"'!E224",TRUE)</f>
        <v>0</v>
      </c>
      <c r="V41" s="174">
        <f ca="1">INDIRECT("'"&amp;$B40&amp;"'!E225",TRUE)</f>
        <v>0</v>
      </c>
      <c r="W41" s="177">
        <f ca="1">U41+V41</f>
        <v>0</v>
      </c>
      <c r="X41" s="174">
        <f ca="1">INDIRECT("'"&amp;$B40&amp;"'!E136",TRUE)</f>
        <v>36244234</v>
      </c>
      <c r="Y41" s="174">
        <f ca="1">INDIRECT("'"&amp;$B40&amp;"'!E137",TRUE)</f>
        <v>289954</v>
      </c>
      <c r="Z41" s="174">
        <f ca="1">INDIRECT("'"&amp;$B40&amp;"'!E138",TRUE)</f>
        <v>434931</v>
      </c>
      <c r="AA41" s="174">
        <f ca="1">INDIRECT("'"&amp;$B40&amp;"'!E139",TRUE)</f>
        <v>0</v>
      </c>
      <c r="AB41" s="174">
        <f ca="1">INDIRECT("'"&amp;$B40&amp;"'!E140",TRUE)</f>
        <v>0</v>
      </c>
      <c r="AC41" s="174">
        <f ca="1">INDIRECT("'"&amp;$B40&amp;"'!E141",TRUE)</f>
        <v>0</v>
      </c>
      <c r="AD41" s="174">
        <f ca="1">INDIRECT("'"&amp;$B40&amp;"'!E142",TRUE)</f>
        <v>1304792</v>
      </c>
      <c r="AE41" s="174">
        <f ca="1">INDIRECT("'"&amp;$B40&amp;"'!E143",TRUE)</f>
        <v>0</v>
      </c>
      <c r="AF41" s="178">
        <f ca="1">SUM(X41:AE41)</f>
        <v>38273911</v>
      </c>
      <c r="AG41" s="179">
        <f ca="1">INDIRECT("'"&amp;$B40&amp;"'!E8",TRUE)</f>
        <v>17397232</v>
      </c>
      <c r="AH41" s="177">
        <f ca="1">INDIRECT("'"&amp;$B40&amp;"'!E147",TRUE)</f>
        <v>8698616</v>
      </c>
      <c r="AI41" s="174">
        <f ca="1">INDIRECT("'"&amp;$B40&amp;"'!E151",TRUE)</f>
        <v>0</v>
      </c>
      <c r="AJ41" s="174">
        <f ca="1">INDIRECT("'"&amp;$B40&amp;"'!E152",TRUE)</f>
        <v>0</v>
      </c>
      <c r="AK41" s="174">
        <f ca="1">INDIRECT("'"&amp;$B40&amp;"'!E153",TRUE)</f>
        <v>0</v>
      </c>
      <c r="AL41" s="174">
        <f ca="1">INDIRECT("'"&amp;$B40&amp;"'!E154",TRUE)</f>
        <v>0</v>
      </c>
      <c r="AM41" s="174">
        <f ca="1">INDIRECT("'"&amp;$B40&amp;"'!E155",TRUE)</f>
        <v>0</v>
      </c>
      <c r="AN41" s="174">
        <f ca="1">INDIRECT("'"&amp;$B40&amp;"'!E156",TRUE)</f>
        <v>0</v>
      </c>
      <c r="AO41" s="174">
        <f ca="1">INDIRECT("'"&amp;$B40&amp;"'!E157",TRUE)</f>
        <v>0</v>
      </c>
      <c r="AP41" s="177">
        <f ca="1">SUM(AI41:AO41)</f>
        <v>0</v>
      </c>
      <c r="AQ41" s="177">
        <f ca="1">AF41+AG41+AH41+AP41</f>
        <v>64369759</v>
      </c>
      <c r="AR41" s="177">
        <f ca="1">INDIRECT("'"&amp;$B40&amp;"'!E264",TRUE)</f>
        <v>8440951</v>
      </c>
      <c r="AS41" s="199"/>
      <c r="AT41" s="177">
        <f ca="1">INDIRECT("'"&amp;$B40&amp;"'!C2",TRUE)</f>
        <v>1449769364</v>
      </c>
      <c r="AU41" s="177">
        <f ca="1">INDIRECT("'"&amp;$B40&amp;"'!E223",TRUE)</f>
        <v>292233508</v>
      </c>
      <c r="AV41" s="177">
        <f ca="1">T41+W41+AF41+AG41+AH41+AR41+AP41</f>
        <v>85841014</v>
      </c>
      <c r="AX41" s="199"/>
      <c r="AY41" s="199"/>
    </row>
    <row r="42" spans="2:51">
      <c r="B42" s="482" t="s">
        <v>200</v>
      </c>
      <c r="C42" s="139" t="s">
        <v>81</v>
      </c>
      <c r="D42" s="120">
        <f ca="1">INDIRECT("'"&amp;$B42&amp;"'!D13",TRUE)</f>
        <v>0</v>
      </c>
      <c r="E42" s="120">
        <f ca="1">INDIRECT("'"&amp;$B42&amp;"'!D14",TRUE)</f>
        <v>1</v>
      </c>
      <c r="F42" s="120">
        <f ca="1">INDIRECT("'"&amp;$B42&amp;"'!D15",TRUE)</f>
        <v>0</v>
      </c>
      <c r="G42" s="120">
        <f ca="1">INDIRECT("'"&amp;$B42&amp;"'!D16",TRUE)</f>
        <v>0</v>
      </c>
      <c r="H42" s="120">
        <f ca="1">INDIRECT("'"&amp;$B42&amp;"'!D17",TRUE)</f>
        <v>0</v>
      </c>
      <c r="I42" s="120">
        <f ca="1">INDIRECT("'"&amp;$B42&amp;"'!D18",TRUE)</f>
        <v>0</v>
      </c>
      <c r="J42" s="120">
        <f ca="1">INDIRECT("'"&amp;$B42&amp;"'!D19",TRUE)</f>
        <v>0</v>
      </c>
      <c r="K42" s="120">
        <f ca="1">INDIRECT("'"&amp;$B42&amp;"'!D20",TRUE)</f>
        <v>0</v>
      </c>
      <c r="L42" s="120">
        <f ca="1">INDIRECT("'"&amp;$B42&amp;"'!D21",TRUE)</f>
        <v>0</v>
      </c>
      <c r="M42" s="120">
        <f ca="1">INDIRECT("'"&amp;$B42&amp;"'!D22",TRUE)</f>
        <v>0</v>
      </c>
      <c r="N42" s="120">
        <f ca="1">INDIRECT("'"&amp;$B42&amp;"'!D23",TRUE)</f>
        <v>0</v>
      </c>
      <c r="O42" s="120">
        <f ca="1">INDIRECT("'"&amp;$B42&amp;"'!D24",TRUE)</f>
        <v>0</v>
      </c>
      <c r="P42" s="120">
        <f ca="1">INDIRECT("'"&amp;$B42&amp;"'!D25",TRUE)</f>
        <v>11</v>
      </c>
      <c r="Q42" s="120">
        <f ca="1">INDIRECT("'"&amp;$B42&amp;"'!D26",TRUE)</f>
        <v>0</v>
      </c>
      <c r="R42" s="162">
        <f t="shared" ca="1" si="0"/>
        <v>12</v>
      </c>
      <c r="S42" s="110">
        <f ca="1">INDIRECT("'"&amp;$B42&amp;"'!D29",TRUE)</f>
        <v>0</v>
      </c>
      <c r="T42" s="146">
        <f t="shared" ca="1" si="1"/>
        <v>12</v>
      </c>
      <c r="U42" s="120"/>
      <c r="V42" s="120"/>
      <c r="W42" s="146"/>
      <c r="X42" s="120"/>
      <c r="Y42" s="120"/>
      <c r="Z42" s="120"/>
      <c r="AA42" s="120"/>
      <c r="AB42" s="120"/>
      <c r="AC42" s="120"/>
      <c r="AD42" s="120"/>
      <c r="AE42" s="120"/>
      <c r="AF42" s="157"/>
      <c r="AG42" s="154"/>
      <c r="AH42" s="146"/>
      <c r="AI42" s="120"/>
      <c r="AJ42" s="120"/>
      <c r="AK42" s="120"/>
      <c r="AL42" s="120"/>
      <c r="AM42" s="120"/>
      <c r="AN42" s="120"/>
      <c r="AO42" s="120"/>
      <c r="AP42" s="146"/>
      <c r="AQ42" s="146"/>
      <c r="AR42" s="146"/>
      <c r="AT42" s="146"/>
      <c r="AU42" s="146"/>
      <c r="AV42" s="146"/>
    </row>
    <row r="43" spans="2:51" s="194" customFormat="1">
      <c r="B43" s="483"/>
      <c r="C43" s="173" t="s">
        <v>82</v>
      </c>
      <c r="D43" s="174">
        <f ca="1">INDIRECT("'"&amp;$B42&amp;"'!E13",TRUE)</f>
        <v>0</v>
      </c>
      <c r="E43" s="174">
        <f ca="1">INDIRECT("'"&amp;$B42&amp;"'!E14",TRUE)</f>
        <v>366634</v>
      </c>
      <c r="F43" s="174">
        <f ca="1">INDIRECT("'"&amp;$B42&amp;"'!E15",TRUE)</f>
        <v>0</v>
      </c>
      <c r="G43" s="174">
        <f ca="1">INDIRECT("'"&amp;$B42&amp;"'!E16",TRUE)</f>
        <v>0</v>
      </c>
      <c r="H43" s="174">
        <f ca="1">INDIRECT("'"&amp;$B42&amp;"'!E17",TRUE)</f>
        <v>0</v>
      </c>
      <c r="I43" s="174">
        <f ca="1">INDIRECT("'"&amp;$B42&amp;"'!E18",TRUE)</f>
        <v>0</v>
      </c>
      <c r="J43" s="174">
        <f ca="1">INDIRECT("'"&amp;$B42&amp;"'!E19",TRUE)</f>
        <v>0</v>
      </c>
      <c r="K43" s="174">
        <f ca="1">INDIRECT("'"&amp;$B42&amp;"'!E20",TRUE)</f>
        <v>0</v>
      </c>
      <c r="L43" s="174">
        <f ca="1">INDIRECT("'"&amp;$B42&amp;"'!e21",TRUE)</f>
        <v>0</v>
      </c>
      <c r="M43" s="174">
        <f ca="1">INDIRECT("'"&amp;$B42&amp;"'!E22",TRUE)</f>
        <v>0</v>
      </c>
      <c r="N43" s="174">
        <f ca="1">INDIRECT("'"&amp;$B42&amp;"'!E23",TRUE)</f>
        <v>0</v>
      </c>
      <c r="O43" s="174">
        <f ca="1">INDIRECT("'"&amp;$B42&amp;"'!E24",TRUE)</f>
        <v>0</v>
      </c>
      <c r="P43" s="174">
        <f ca="1">INDIRECT("'"&amp;$B42&amp;"'!E25",TRUE)</f>
        <v>4032974</v>
      </c>
      <c r="Q43" s="174">
        <f ca="1">INDIRECT("'"&amp;$B42&amp;"'!E26",TRUE)</f>
        <v>0</v>
      </c>
      <c r="R43" s="175">
        <f t="shared" ca="1" si="0"/>
        <v>4399608</v>
      </c>
      <c r="S43" s="176">
        <f ca="1">INDIRECT("'"&amp;$B42&amp;"'!E29",TRUE)</f>
        <v>0</v>
      </c>
      <c r="T43" s="177">
        <f t="shared" ca="1" si="1"/>
        <v>4399608</v>
      </c>
      <c r="U43" s="174">
        <f ca="1">INDIRECT("'"&amp;$B42&amp;"'!E224",TRUE)</f>
        <v>854608</v>
      </c>
      <c r="V43" s="174">
        <f ca="1">INDIRECT("'"&amp;$B42&amp;"'!E225",TRUE)</f>
        <v>0</v>
      </c>
      <c r="W43" s="177">
        <f ca="1">U43+V43</f>
        <v>854608</v>
      </c>
      <c r="X43" s="174">
        <f ca="1">INDIRECT("'"&amp;$B42&amp;"'!E136",TRUE)</f>
        <v>9165849</v>
      </c>
      <c r="Y43" s="174">
        <f ca="1">INDIRECT("'"&amp;$B42&amp;"'!E137",TRUE)</f>
        <v>183317</v>
      </c>
      <c r="Z43" s="174">
        <f ca="1">INDIRECT("'"&amp;$B42&amp;"'!E138",TRUE)</f>
        <v>529852</v>
      </c>
      <c r="AA43" s="174">
        <f ca="1">INDIRECT("'"&amp;$B42&amp;"'!E139",TRUE)</f>
        <v>62313</v>
      </c>
      <c r="AB43" s="174">
        <f ca="1">INDIRECT("'"&amp;$B42&amp;"'!E140",TRUE)</f>
        <v>0</v>
      </c>
      <c r="AC43" s="174">
        <f ca="1">INDIRECT("'"&amp;$B42&amp;"'!E141",TRUE)</f>
        <v>0</v>
      </c>
      <c r="AD43" s="174">
        <f ca="1">INDIRECT("'"&amp;$B42&amp;"'!E142",TRUE)</f>
        <v>366634</v>
      </c>
      <c r="AE43" s="174">
        <f ca="1">INDIRECT("'"&amp;$B42&amp;"'!E143",TRUE)</f>
        <v>0</v>
      </c>
      <c r="AF43" s="178">
        <f ca="1">SUM(X43:AE43)</f>
        <v>10307965</v>
      </c>
      <c r="AG43" s="179">
        <f ca="1">INDIRECT("'"&amp;$B42&amp;"'!E8",TRUE)</f>
        <v>4399608</v>
      </c>
      <c r="AH43" s="177">
        <f ca="1">INDIRECT("'"&amp;$B42&amp;"'!E147",TRUE)</f>
        <v>2199804</v>
      </c>
      <c r="AI43" s="174">
        <f ca="1">INDIRECT("'"&amp;$B42&amp;"'!E151",TRUE)</f>
        <v>0</v>
      </c>
      <c r="AJ43" s="174">
        <f ca="1">INDIRECT("'"&amp;$B42&amp;"'!E152",TRUE)</f>
        <v>0</v>
      </c>
      <c r="AK43" s="174">
        <f ca="1">INDIRECT("'"&amp;$B42&amp;"'!E153",TRUE)</f>
        <v>0</v>
      </c>
      <c r="AL43" s="174">
        <f ca="1">INDIRECT("'"&amp;$B42&amp;"'!E154",TRUE)</f>
        <v>0</v>
      </c>
      <c r="AM43" s="174">
        <f ca="1">INDIRECT("'"&amp;$B42&amp;"'!E155",TRUE)</f>
        <v>0</v>
      </c>
      <c r="AN43" s="174">
        <f ca="1">INDIRECT("'"&amp;$B42&amp;"'!E156",TRUE)</f>
        <v>0</v>
      </c>
      <c r="AO43" s="174">
        <f ca="1">INDIRECT("'"&amp;$B42&amp;"'!E157",TRUE)</f>
        <v>0</v>
      </c>
      <c r="AP43" s="177">
        <f ca="1">SUM(AI43:AO43)</f>
        <v>0</v>
      </c>
      <c r="AQ43" s="177">
        <f ca="1">AF43+AG43+AH43+AP43</f>
        <v>16907377</v>
      </c>
      <c r="AR43" s="177">
        <f ca="1">INDIRECT("'"&amp;$B42&amp;"'!E264",TRUE)</f>
        <v>1284104</v>
      </c>
      <c r="AS43" s="199"/>
      <c r="AT43" s="177">
        <f ca="1">INDIRECT("'"&amp;$B42&amp;"'!C2",TRUE)</f>
        <v>366633973</v>
      </c>
      <c r="AU43" s="177">
        <f ca="1">INDIRECT("'"&amp;$B42&amp;"'!E223",TRUE)</f>
        <v>106826142</v>
      </c>
      <c r="AV43" s="177">
        <f ca="1">T43+W43+AF43+AG43+AH43+AR43+AP43</f>
        <v>23445697</v>
      </c>
      <c r="AX43" s="199"/>
      <c r="AY43" s="199"/>
    </row>
    <row r="44" spans="2:51">
      <c r="B44" s="482" t="s">
        <v>201</v>
      </c>
      <c r="C44" s="139" t="s">
        <v>81</v>
      </c>
      <c r="D44" s="120">
        <f ca="1">INDIRECT("'"&amp;$B44&amp;"'!D13",TRUE)</f>
        <v>0.80400000000000005</v>
      </c>
      <c r="E44" s="120">
        <f ca="1">INDIRECT("'"&amp;$B44&amp;"'!D14",TRUE)</f>
        <v>1.4630000000000001</v>
      </c>
      <c r="F44" s="120">
        <f ca="1">INDIRECT("'"&amp;$B44&amp;"'!D15",TRUE)</f>
        <v>0.33500000000000002</v>
      </c>
      <c r="G44" s="120">
        <f ca="1">INDIRECT("'"&amp;$B44&amp;"'!D16",TRUE)</f>
        <v>0</v>
      </c>
      <c r="H44" s="120">
        <f ca="1">INDIRECT("'"&amp;$B44&amp;"'!D17",TRUE)</f>
        <v>0</v>
      </c>
      <c r="I44" s="120">
        <f ca="1">INDIRECT("'"&amp;$B44&amp;"'!D18",TRUE)</f>
        <v>0</v>
      </c>
      <c r="J44" s="120">
        <f ca="1">INDIRECT("'"&amp;$B44&amp;"'!D19",TRUE)</f>
        <v>0</v>
      </c>
      <c r="K44" s="120">
        <f ca="1">INDIRECT("'"&amp;$B44&amp;"'!D20",TRUE)</f>
        <v>0</v>
      </c>
      <c r="L44" s="120">
        <f ca="1">INDIRECT("'"&amp;$B44&amp;"'!D21",TRUE)</f>
        <v>0</v>
      </c>
      <c r="M44" s="120">
        <f ca="1">INDIRECT("'"&amp;$B44&amp;"'!D22",TRUE)</f>
        <v>0</v>
      </c>
      <c r="N44" s="120">
        <f ca="1">INDIRECT("'"&amp;$B44&amp;"'!D23",TRUE)</f>
        <v>0</v>
      </c>
      <c r="O44" s="120">
        <f ca="1">INDIRECT("'"&amp;$B44&amp;"'!D24",TRUE)</f>
        <v>0</v>
      </c>
      <c r="P44" s="120">
        <f ca="1">INDIRECT("'"&amp;$B44&amp;"'!D25",TRUE)</f>
        <v>9.3979999999999997</v>
      </c>
      <c r="Q44" s="120">
        <f ca="1">INDIRECT("'"&amp;$B44&amp;"'!D26",TRUE)</f>
        <v>0</v>
      </c>
      <c r="R44" s="162">
        <f t="shared" ca="1" si="0"/>
        <v>12</v>
      </c>
      <c r="S44" s="110">
        <f ca="1">INDIRECT("'"&amp;$B44&amp;"'!D29",TRUE)</f>
        <v>0</v>
      </c>
      <c r="T44" s="146">
        <f t="shared" ca="1" si="1"/>
        <v>12</v>
      </c>
      <c r="U44" s="120"/>
      <c r="V44" s="120"/>
      <c r="W44" s="146"/>
      <c r="X44" s="120"/>
      <c r="Y44" s="120"/>
      <c r="Z44" s="120"/>
      <c r="AA44" s="120"/>
      <c r="AB44" s="120"/>
      <c r="AC44" s="120"/>
      <c r="AD44" s="120"/>
      <c r="AE44" s="120"/>
      <c r="AF44" s="157"/>
      <c r="AG44" s="154"/>
      <c r="AH44" s="146"/>
      <c r="AI44" s="120"/>
      <c r="AJ44" s="120"/>
      <c r="AK44" s="120"/>
      <c r="AL44" s="120"/>
      <c r="AM44" s="120"/>
      <c r="AN44" s="120"/>
      <c r="AO44" s="120"/>
      <c r="AP44" s="146"/>
      <c r="AQ44" s="146"/>
      <c r="AR44" s="146"/>
      <c r="AT44" s="146"/>
      <c r="AU44" s="146"/>
      <c r="AV44" s="146"/>
    </row>
    <row r="45" spans="2:51" s="194" customFormat="1">
      <c r="B45" s="483"/>
      <c r="C45" s="173" t="s">
        <v>82</v>
      </c>
      <c r="D45" s="174">
        <f ca="1">INDIRECT("'"&amp;$B44&amp;"'!E13",TRUE)</f>
        <v>99949</v>
      </c>
      <c r="E45" s="174">
        <f ca="1">INDIRECT("'"&amp;$B44&amp;"'!E14",TRUE)</f>
        <v>181872</v>
      </c>
      <c r="F45" s="174">
        <f ca="1">INDIRECT("'"&amp;$B44&amp;"'!E15",TRUE)</f>
        <v>41645</v>
      </c>
      <c r="G45" s="174">
        <f ca="1">INDIRECT("'"&amp;$B44&amp;"'!E16",TRUE)</f>
        <v>0</v>
      </c>
      <c r="H45" s="174">
        <f ca="1">INDIRECT("'"&amp;$B44&amp;"'!E17",TRUE)</f>
        <v>0</v>
      </c>
      <c r="I45" s="174">
        <f ca="1">INDIRECT("'"&amp;$B44&amp;"'!E18",TRUE)</f>
        <v>0</v>
      </c>
      <c r="J45" s="174">
        <f ca="1">INDIRECT("'"&amp;$B44&amp;"'!E19",TRUE)</f>
        <v>0</v>
      </c>
      <c r="K45" s="174">
        <f ca="1">INDIRECT("'"&amp;$B44&amp;"'!E20",TRUE)</f>
        <v>0</v>
      </c>
      <c r="L45" s="174">
        <f ca="1">INDIRECT("'"&amp;$B44&amp;"'!e21",TRUE)</f>
        <v>0</v>
      </c>
      <c r="M45" s="174">
        <f ca="1">INDIRECT("'"&amp;$B44&amp;"'!E22",TRUE)</f>
        <v>0</v>
      </c>
      <c r="N45" s="174">
        <f ca="1">INDIRECT("'"&amp;$B44&amp;"'!E23",TRUE)</f>
        <v>0</v>
      </c>
      <c r="O45" s="174">
        <f ca="1">INDIRECT("'"&amp;$B44&amp;"'!E24",TRUE)</f>
        <v>0</v>
      </c>
      <c r="P45" s="174">
        <f ca="1">INDIRECT("'"&amp;$B44&amp;"'!E25",TRUE)</f>
        <v>1168308</v>
      </c>
      <c r="Q45" s="174">
        <f ca="1">INDIRECT("'"&amp;$B44&amp;"'!E26",TRUE)</f>
        <v>0</v>
      </c>
      <c r="R45" s="175">
        <f t="shared" ca="1" si="0"/>
        <v>1491774</v>
      </c>
      <c r="S45" s="176">
        <f ca="1">INDIRECT("'"&amp;$B44&amp;"'!E29",TRUE)</f>
        <v>0</v>
      </c>
      <c r="T45" s="177">
        <f t="shared" ca="1" si="1"/>
        <v>1491774</v>
      </c>
      <c r="U45" s="174">
        <f ca="1">INDIRECT("'"&amp;$B44&amp;"'!E224",TRUE)</f>
        <v>223805</v>
      </c>
      <c r="V45" s="174">
        <f ca="1">INDIRECT("'"&amp;$B44&amp;"'!E225",TRUE)</f>
        <v>0</v>
      </c>
      <c r="W45" s="177">
        <f ca="1">U45+V45</f>
        <v>223805</v>
      </c>
      <c r="X45" s="174">
        <f ca="1">INDIRECT("'"&amp;$B44&amp;"'!E136",TRUE)</f>
        <v>3107864</v>
      </c>
      <c r="Y45" s="174">
        <f ca="1">INDIRECT("'"&amp;$B44&amp;"'!E137",TRUE)</f>
        <v>0</v>
      </c>
      <c r="Z45" s="174">
        <f ca="1">INDIRECT("'"&amp;$B44&amp;"'!E138",TRUE)</f>
        <v>0</v>
      </c>
      <c r="AA45" s="174">
        <f ca="1">INDIRECT("'"&amp;$B44&amp;"'!E139",TRUE)</f>
        <v>0</v>
      </c>
      <c r="AB45" s="174">
        <f ca="1">INDIRECT("'"&amp;$B44&amp;"'!E140",TRUE)</f>
        <v>0</v>
      </c>
      <c r="AC45" s="174">
        <f ca="1">INDIRECT("'"&amp;$B44&amp;"'!E141",TRUE)</f>
        <v>0</v>
      </c>
      <c r="AD45" s="174">
        <f ca="1">INDIRECT("'"&amp;$B44&amp;"'!E142",TRUE)</f>
        <v>124314</v>
      </c>
      <c r="AE45" s="174">
        <f ca="1">INDIRECT("'"&amp;$B44&amp;"'!E143",TRUE)</f>
        <v>608420</v>
      </c>
      <c r="AF45" s="178">
        <f ca="1">SUM(X45:AE45)</f>
        <v>3840598</v>
      </c>
      <c r="AG45" s="179">
        <f ca="1">INDIRECT("'"&amp;$B44&amp;"'!E8",TRUE)</f>
        <v>1491774</v>
      </c>
      <c r="AH45" s="177">
        <f ca="1">INDIRECT("'"&amp;$B44&amp;"'!E147",TRUE)</f>
        <v>745887</v>
      </c>
      <c r="AI45" s="174">
        <f ca="1">INDIRECT("'"&amp;$B44&amp;"'!E151",TRUE)</f>
        <v>0</v>
      </c>
      <c r="AJ45" s="174">
        <f ca="1">INDIRECT("'"&amp;$B44&amp;"'!E152",TRUE)</f>
        <v>0</v>
      </c>
      <c r="AK45" s="174">
        <f ca="1">INDIRECT("'"&amp;$B44&amp;"'!E153",TRUE)</f>
        <v>0</v>
      </c>
      <c r="AL45" s="174">
        <f ca="1">INDIRECT("'"&amp;$B44&amp;"'!E154",TRUE)</f>
        <v>0</v>
      </c>
      <c r="AM45" s="174">
        <f ca="1">INDIRECT("'"&amp;$B44&amp;"'!E155",TRUE)</f>
        <v>0</v>
      </c>
      <c r="AN45" s="174">
        <f ca="1">INDIRECT("'"&amp;$B44&amp;"'!E156",TRUE)</f>
        <v>0</v>
      </c>
      <c r="AO45" s="174">
        <f ca="1">INDIRECT("'"&amp;$B44&amp;"'!E157",TRUE)</f>
        <v>0</v>
      </c>
      <c r="AP45" s="177">
        <f ca="1">SUM(AI45:AO45)</f>
        <v>0</v>
      </c>
      <c r="AQ45" s="177">
        <f ca="1">AF45+AG45+AH45+AP45</f>
        <v>6078259</v>
      </c>
      <c r="AR45" s="177">
        <f ca="1">INDIRECT("'"&amp;$B44&amp;"'!E264",TRUE)</f>
        <v>1170328</v>
      </c>
      <c r="AS45" s="199"/>
      <c r="AT45" s="177">
        <f ca="1">INDIRECT("'"&amp;$B44&amp;"'!C2",TRUE)</f>
        <v>124314529</v>
      </c>
      <c r="AU45" s="177">
        <f ca="1">INDIRECT("'"&amp;$B44&amp;"'!E223",TRUE)</f>
        <v>43215503</v>
      </c>
      <c r="AV45" s="177">
        <f ca="1">T45+W45+AF45+AG45+AH45+AR45+AP45</f>
        <v>8964166</v>
      </c>
      <c r="AX45" s="199"/>
      <c r="AY45" s="199"/>
    </row>
    <row r="46" spans="2:51" s="195" customFormat="1">
      <c r="B46" s="482" t="s">
        <v>202</v>
      </c>
      <c r="C46" s="139" t="s">
        <v>81</v>
      </c>
      <c r="D46" s="87">
        <f ca="1">INDIRECT("'"&amp;$B46&amp;"'!D13",TRUE)</f>
        <v>0</v>
      </c>
      <c r="E46" s="87">
        <f ca="1">INDIRECT("'"&amp;$B46&amp;"'!D14",TRUE)</f>
        <v>0</v>
      </c>
      <c r="F46" s="87">
        <f ca="1">INDIRECT("'"&amp;$B46&amp;"'!D15",TRUE)</f>
        <v>0</v>
      </c>
      <c r="G46" s="87">
        <f ca="1">INDIRECT("'"&amp;$B46&amp;"'!D16",TRUE)</f>
        <v>0</v>
      </c>
      <c r="H46" s="87">
        <f ca="1">INDIRECT("'"&amp;$B46&amp;"'!D17",TRUE)</f>
        <v>0</v>
      </c>
      <c r="I46" s="87">
        <f ca="1">INDIRECT("'"&amp;$B46&amp;"'!D18",TRUE)</f>
        <v>0</v>
      </c>
      <c r="J46" s="87">
        <f ca="1">INDIRECT("'"&amp;$B46&amp;"'!D19",TRUE)</f>
        <v>0</v>
      </c>
      <c r="K46" s="87">
        <f ca="1">INDIRECT("'"&amp;$B46&amp;"'!D20",TRUE)</f>
        <v>0</v>
      </c>
      <c r="L46" s="87">
        <f ca="1">INDIRECT("'"&amp;$B46&amp;"'!D21",TRUE)</f>
        <v>0</v>
      </c>
      <c r="M46" s="87">
        <f ca="1">INDIRECT("'"&amp;$B46&amp;"'!D22",TRUE)</f>
        <v>0</v>
      </c>
      <c r="N46" s="87">
        <f ca="1">INDIRECT("'"&amp;$B46&amp;"'!D23",TRUE)</f>
        <v>0</v>
      </c>
      <c r="O46" s="87">
        <f ca="1">INDIRECT("'"&amp;$B46&amp;"'!D24",TRUE)</f>
        <v>0</v>
      </c>
      <c r="P46" s="87">
        <f ca="1">INDIRECT("'"&amp;$B46&amp;"'!D25",TRUE)</f>
        <v>12</v>
      </c>
      <c r="Q46" s="87">
        <f ca="1">INDIRECT("'"&amp;$B46&amp;"'!D26",TRUE)</f>
        <v>0</v>
      </c>
      <c r="R46" s="164">
        <f t="shared" ca="1" si="0"/>
        <v>12</v>
      </c>
      <c r="S46" s="104">
        <f ca="1">INDIRECT("'"&amp;$B46&amp;"'!D29",TRUE)</f>
        <v>0</v>
      </c>
      <c r="T46" s="148">
        <f t="shared" ca="1" si="1"/>
        <v>12</v>
      </c>
      <c r="U46" s="87"/>
      <c r="V46" s="87"/>
      <c r="W46" s="148"/>
      <c r="X46" s="87"/>
      <c r="Y46" s="87"/>
      <c r="Z46" s="87"/>
      <c r="AA46" s="87"/>
      <c r="AB46" s="87"/>
      <c r="AC46" s="87"/>
      <c r="AD46" s="87"/>
      <c r="AE46" s="87"/>
      <c r="AF46" s="159"/>
      <c r="AG46" s="148"/>
      <c r="AH46" s="148"/>
      <c r="AI46" s="87"/>
      <c r="AJ46" s="87"/>
      <c r="AK46" s="87"/>
      <c r="AL46" s="87"/>
      <c r="AM46" s="87"/>
      <c r="AN46" s="87"/>
      <c r="AO46" s="87"/>
      <c r="AP46" s="148"/>
      <c r="AQ46" s="148"/>
      <c r="AR46" s="151"/>
      <c r="AS46" s="193"/>
      <c r="AT46" s="151"/>
      <c r="AU46" s="151"/>
      <c r="AV46" s="151"/>
      <c r="AX46" s="193"/>
      <c r="AY46" s="193"/>
    </row>
    <row r="47" spans="2:51" s="194" customFormat="1" ht="16.5" thickBot="1">
      <c r="B47" s="482"/>
      <c r="C47" s="170" t="s">
        <v>82</v>
      </c>
      <c r="D47" s="144">
        <f ca="1">INDIRECT("'"&amp;$B46&amp;"'!E13",TRUE)</f>
        <v>0</v>
      </c>
      <c r="E47" s="144">
        <f ca="1">INDIRECT("'"&amp;$B46&amp;"'!E14",TRUE)</f>
        <v>0</v>
      </c>
      <c r="F47" s="144">
        <f ca="1">INDIRECT("'"&amp;$B46&amp;"'!E15",TRUE)</f>
        <v>0</v>
      </c>
      <c r="G47" s="144">
        <f ca="1">INDIRECT("'"&amp;$B46&amp;"'!E16",TRUE)</f>
        <v>0</v>
      </c>
      <c r="H47" s="144">
        <f ca="1">INDIRECT("'"&amp;$B46&amp;"'!E17",TRUE)</f>
        <v>0</v>
      </c>
      <c r="I47" s="144">
        <f ca="1">INDIRECT("'"&amp;$B46&amp;"'!E18",TRUE)</f>
        <v>0</v>
      </c>
      <c r="J47" s="144">
        <f ca="1">INDIRECT("'"&amp;$B46&amp;"'!E19",TRUE)</f>
        <v>0</v>
      </c>
      <c r="K47" s="144">
        <f ca="1">INDIRECT("'"&amp;$B46&amp;"'!E20",TRUE)</f>
        <v>0</v>
      </c>
      <c r="L47" s="144">
        <f ca="1">INDIRECT("'"&amp;$B46&amp;"'!e21",TRUE)</f>
        <v>0</v>
      </c>
      <c r="M47" s="144">
        <f ca="1">INDIRECT("'"&amp;$B46&amp;"'!E22",TRUE)</f>
        <v>0</v>
      </c>
      <c r="N47" s="144">
        <f ca="1">INDIRECT("'"&amp;$B46&amp;"'!E23",TRUE)</f>
        <v>0</v>
      </c>
      <c r="O47" s="144">
        <f ca="1">INDIRECT("'"&amp;$B46&amp;"'!E24",TRUE)</f>
        <v>0</v>
      </c>
      <c r="P47" s="144">
        <f ca="1">INDIRECT("'"&amp;$B46&amp;"'!E25",TRUE)</f>
        <v>1635038</v>
      </c>
      <c r="Q47" s="144">
        <f ca="1">INDIRECT("'"&amp;$B46&amp;"'!E26",TRUE)</f>
        <v>0</v>
      </c>
      <c r="R47" s="167">
        <f t="shared" ca="1" si="0"/>
        <v>1635038</v>
      </c>
      <c r="S47" s="168">
        <f ca="1">INDIRECT("'"&amp;$B46&amp;"'!E29",TRUE)</f>
        <v>0</v>
      </c>
      <c r="T47" s="169">
        <f t="shared" ca="1" si="1"/>
        <v>1635038</v>
      </c>
      <c r="U47" s="144">
        <f ca="1">INDIRECT("'"&amp;$B46&amp;"'!E224",TRUE)</f>
        <v>214647</v>
      </c>
      <c r="V47" s="144">
        <f ca="1">INDIRECT("'"&amp;$B46&amp;"'!E225",TRUE)</f>
        <v>0</v>
      </c>
      <c r="W47" s="169">
        <f ca="1">U47+V47</f>
        <v>214647</v>
      </c>
      <c r="X47" s="144">
        <f ca="1">INDIRECT("'"&amp;$B46&amp;"'!E136",TRUE)</f>
        <v>3406330</v>
      </c>
      <c r="Y47" s="144">
        <f ca="1">INDIRECT("'"&amp;$B46&amp;"'!E137",TRUE)</f>
        <v>68127</v>
      </c>
      <c r="Z47" s="144">
        <f ca="1">INDIRECT("'"&amp;$B46&amp;"'!E138",TRUE)</f>
        <v>0</v>
      </c>
      <c r="AA47" s="144">
        <f ca="1">INDIRECT("'"&amp;$B46&amp;"'!E139",TRUE)</f>
        <v>0</v>
      </c>
      <c r="AB47" s="144">
        <f ca="1">INDIRECT("'"&amp;$B46&amp;"'!E140",TRUE)</f>
        <v>0</v>
      </c>
      <c r="AC47" s="144">
        <f ca="1">INDIRECT("'"&amp;$B46&amp;"'!E141",TRUE)</f>
        <v>0</v>
      </c>
      <c r="AD47" s="144">
        <f ca="1">INDIRECT("'"&amp;$B46&amp;"'!E142",TRUE)</f>
        <v>136253</v>
      </c>
      <c r="AE47" s="144">
        <f ca="1">INDIRECT("'"&amp;$B46&amp;"'!E143",TRUE)</f>
        <v>0</v>
      </c>
      <c r="AF47" s="171">
        <f ca="1">SUM(X47:AE47)</f>
        <v>3610710</v>
      </c>
      <c r="AG47" s="169">
        <f ca="1">INDIRECT("'"&amp;$B46&amp;"'!E8",TRUE)</f>
        <v>1635038</v>
      </c>
      <c r="AH47" s="169">
        <f ca="1">INDIRECT("'"&amp;$B46&amp;"'!E147",TRUE)</f>
        <v>817519</v>
      </c>
      <c r="AI47" s="144">
        <f ca="1">INDIRECT("'"&amp;$B46&amp;"'!E151",TRUE)</f>
        <v>0</v>
      </c>
      <c r="AJ47" s="144">
        <f ca="1">INDIRECT("'"&amp;$B46&amp;"'!E152",TRUE)</f>
        <v>0</v>
      </c>
      <c r="AK47" s="144">
        <f ca="1">INDIRECT("'"&amp;$B46&amp;"'!E153",TRUE)</f>
        <v>0</v>
      </c>
      <c r="AL47" s="144">
        <f ca="1">INDIRECT("'"&amp;$B46&amp;"'!E154",TRUE)</f>
        <v>0</v>
      </c>
      <c r="AM47" s="144">
        <f ca="1">INDIRECT("'"&amp;$B46&amp;"'!E155",TRUE)</f>
        <v>0</v>
      </c>
      <c r="AN47" s="144">
        <f ca="1">INDIRECT("'"&amp;$B46&amp;"'!E156",TRUE)</f>
        <v>0</v>
      </c>
      <c r="AO47" s="144">
        <f ca="1">INDIRECT("'"&amp;$B46&amp;"'!E157",TRUE)</f>
        <v>0</v>
      </c>
      <c r="AP47" s="169">
        <f ca="1">SUM(AI47:AO47)</f>
        <v>0</v>
      </c>
      <c r="AQ47" s="149">
        <f ca="1">AF47+AG47+AH47+AP47</f>
        <v>6063267</v>
      </c>
      <c r="AR47" s="169">
        <f ca="1">INDIRECT("'"&amp;$B46&amp;"'!E264",TRUE)</f>
        <v>1683161</v>
      </c>
      <c r="AS47" s="199"/>
      <c r="AT47" s="169">
        <f ca="1">INDIRECT("'"&amp;$B46&amp;"'!C2",TRUE)</f>
        <v>136253199</v>
      </c>
      <c r="AU47" s="169">
        <f ca="1">INDIRECT("'"&amp;$B46&amp;"'!E223",TRUE)</f>
        <v>26830853</v>
      </c>
      <c r="AV47" s="172">
        <f ca="1">T47+W47+AF47+AG47+AH47+AR47+AP47</f>
        <v>9596113</v>
      </c>
      <c r="AX47" s="199"/>
      <c r="AY47" s="199"/>
    </row>
    <row r="48" spans="2:51" s="196" customFormat="1">
      <c r="B48" s="484" t="s">
        <v>136</v>
      </c>
      <c r="C48" s="180" t="s">
        <v>208</v>
      </c>
      <c r="D48" s="181">
        <f t="shared" ref="D48:S48" ca="1" si="2">AVERAGE(D2,D4,D6,D8,D10,D12,D14,D16,D18,D20,D22,D24,D26,D28,D30,D32,D34,D36,D38,D40,D42,D44,D46)</f>
        <v>4.6260869565217397E-2</v>
      </c>
      <c r="E48" s="181">
        <f t="shared" ca="1" si="2"/>
        <v>1.192608695652174</v>
      </c>
      <c r="F48" s="181">
        <f t="shared" ca="1" si="2"/>
        <v>0.36026086956521736</v>
      </c>
      <c r="G48" s="181">
        <f t="shared" ca="1" si="2"/>
        <v>0.10191304347826087</v>
      </c>
      <c r="H48" s="181">
        <f t="shared" ca="1" si="2"/>
        <v>0</v>
      </c>
      <c r="I48" s="181">
        <f t="shared" ca="1" si="2"/>
        <v>0.23104347826086957</v>
      </c>
      <c r="J48" s="181">
        <f t="shared" ca="1" si="2"/>
        <v>1.0434782608695653E-2</v>
      </c>
      <c r="K48" s="181">
        <f t="shared" ca="1" si="2"/>
        <v>0</v>
      </c>
      <c r="L48" s="181">
        <f t="shared" ca="1" si="2"/>
        <v>0.16430434782608697</v>
      </c>
      <c r="M48" s="181">
        <f t="shared" ca="1" si="2"/>
        <v>3.5656524470220836E-2</v>
      </c>
      <c r="N48" s="181">
        <f t="shared" ca="1" si="2"/>
        <v>7.9347826086956522E-2</v>
      </c>
      <c r="O48" s="181">
        <f t="shared" ca="1" si="2"/>
        <v>2.765217391304348E-2</v>
      </c>
      <c r="P48" s="181">
        <f t="shared" ca="1" si="2"/>
        <v>9.5489999999999995</v>
      </c>
      <c r="Q48" s="181">
        <f t="shared" ca="1" si="2"/>
        <v>3.3000000000000002E-2</v>
      </c>
      <c r="R48" s="181">
        <f t="shared" ca="1" si="2"/>
        <v>11.831482611426743</v>
      </c>
      <c r="S48" s="181">
        <f t="shared" ca="1" si="2"/>
        <v>0</v>
      </c>
      <c r="T48" s="181">
        <f t="shared" ca="1" si="1"/>
        <v>11.831482611426743</v>
      </c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4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6"/>
      <c r="AS48" s="193"/>
      <c r="AT48" s="286"/>
      <c r="AU48" s="185"/>
      <c r="AV48" s="186"/>
      <c r="AX48" s="193"/>
      <c r="AY48" s="193"/>
    </row>
    <row r="49" spans="2:51" s="197" customFormat="1" ht="16.5" thickBot="1">
      <c r="B49" s="485"/>
      <c r="C49" s="182" t="s">
        <v>82</v>
      </c>
      <c r="D49" s="183">
        <f t="shared" ref="D49:S49" ca="1" si="3">SUM(D3,D5,D7,D9,D11,D13,D15,D17,D19,D21,D23,D25,D27,D29,D31,D33,D35,D37,D39,D41,D43,D45,D47)</f>
        <v>659862</v>
      </c>
      <c r="E49" s="183">
        <f t="shared" ca="1" si="3"/>
        <v>16147096</v>
      </c>
      <c r="F49" s="183">
        <f t="shared" ca="1" si="3"/>
        <v>5776320</v>
      </c>
      <c r="G49" s="183">
        <f t="shared" ca="1" si="3"/>
        <v>1422964</v>
      </c>
      <c r="H49" s="183">
        <f t="shared" ca="1" si="3"/>
        <v>0</v>
      </c>
      <c r="I49" s="183">
        <f t="shared" ca="1" si="3"/>
        <v>1201818</v>
      </c>
      <c r="J49" s="183">
        <f t="shared" ca="1" si="3"/>
        <v>41986</v>
      </c>
      <c r="K49" s="183">
        <f t="shared" ca="1" si="3"/>
        <v>0</v>
      </c>
      <c r="L49" s="183">
        <f t="shared" ca="1" si="3"/>
        <v>1616586</v>
      </c>
      <c r="M49" s="183">
        <f t="shared" ca="1" si="3"/>
        <v>1260467</v>
      </c>
      <c r="N49" s="183">
        <f t="shared" ca="1" si="3"/>
        <v>894711</v>
      </c>
      <c r="O49" s="183">
        <f t="shared" ca="1" si="3"/>
        <v>90150</v>
      </c>
      <c r="P49" s="183">
        <f t="shared" ca="1" si="3"/>
        <v>187825067</v>
      </c>
      <c r="Q49" s="183">
        <f t="shared" ca="1" si="3"/>
        <v>980128</v>
      </c>
      <c r="R49" s="183">
        <f t="shared" ca="1" si="3"/>
        <v>217917155</v>
      </c>
      <c r="S49" s="183">
        <f t="shared" ca="1" si="3"/>
        <v>0</v>
      </c>
      <c r="T49" s="183">
        <f t="shared" ca="1" si="1"/>
        <v>217917155</v>
      </c>
      <c r="U49" s="183">
        <f ca="1">SUM(U2:U47)</f>
        <v>26719821</v>
      </c>
      <c r="V49" s="183">
        <v>0</v>
      </c>
      <c r="W49" s="183">
        <f ca="1">SUM(W2:W47)</f>
        <v>26719821</v>
      </c>
      <c r="X49" s="183">
        <f t="shared" ref="X49:AU49" ca="1" si="4">SUM(X3,X5,X7,X9,X11,X13,X15,X17,X19,X21,X23,X25,X27,X29,X31,X33,X35,X37,X39,X41,X43,X45,X47)</f>
        <v>470627479</v>
      </c>
      <c r="Y49" s="183">
        <f t="shared" ca="1" si="4"/>
        <v>7321976</v>
      </c>
      <c r="Z49" s="183">
        <f t="shared" ca="1" si="4"/>
        <v>2500350</v>
      </c>
      <c r="AA49" s="183">
        <f t="shared" ca="1" si="4"/>
        <v>211936</v>
      </c>
      <c r="AB49" s="183">
        <f t="shared" ca="1" si="4"/>
        <v>858491</v>
      </c>
      <c r="AC49" s="183">
        <f t="shared" ca="1" si="4"/>
        <v>0</v>
      </c>
      <c r="AD49" s="183">
        <f t="shared" ca="1" si="4"/>
        <v>18065735</v>
      </c>
      <c r="AE49" s="183">
        <f t="shared" ca="1" si="4"/>
        <v>7419606</v>
      </c>
      <c r="AF49" s="187">
        <f t="shared" ca="1" si="4"/>
        <v>507005573</v>
      </c>
      <c r="AG49" s="183">
        <f t="shared" ca="1" si="4"/>
        <v>225901189</v>
      </c>
      <c r="AH49" s="183">
        <f t="shared" ca="1" si="4"/>
        <v>112950595</v>
      </c>
      <c r="AI49" s="183">
        <f t="shared" ca="1" si="4"/>
        <v>26542492</v>
      </c>
      <c r="AJ49" s="183">
        <f t="shared" ca="1" si="4"/>
        <v>6635623</v>
      </c>
      <c r="AK49" s="183">
        <f t="shared" ca="1" si="4"/>
        <v>0</v>
      </c>
      <c r="AL49" s="183">
        <f t="shared" ca="1" si="4"/>
        <v>1926833</v>
      </c>
      <c r="AM49" s="183">
        <f t="shared" ca="1" si="4"/>
        <v>0</v>
      </c>
      <c r="AN49" s="183">
        <f t="shared" ca="1" si="4"/>
        <v>0</v>
      </c>
      <c r="AO49" s="183">
        <f t="shared" ca="1" si="4"/>
        <v>5303277</v>
      </c>
      <c r="AP49" s="183">
        <f t="shared" ca="1" si="4"/>
        <v>40408225</v>
      </c>
      <c r="AQ49" s="183">
        <f t="shared" ca="1" si="4"/>
        <v>886265582</v>
      </c>
      <c r="AR49" s="188">
        <f t="shared" ca="1" si="4"/>
        <v>92155264</v>
      </c>
      <c r="AS49" s="193"/>
      <c r="AT49" s="287">
        <f t="shared" ca="1" si="4"/>
        <v>18825099203</v>
      </c>
      <c r="AU49" s="183">
        <f t="shared" ca="1" si="4"/>
        <v>3586074352</v>
      </c>
      <c r="AV49" s="188">
        <f ca="1">SUM(AV3,AV5,AV7,AV9,AV11,AV13,AV15,AV17,AV19,AV21,AV23,AV25,AV27,AV29,AV31,AV33,AV35,AV37,AV39,AV41,AV43,AV45,AV47)</f>
        <v>1223057822</v>
      </c>
      <c r="AX49" s="193"/>
      <c r="AY49" s="193"/>
    </row>
  </sheetData>
  <mergeCells count="24">
    <mergeCell ref="B30:B31"/>
    <mergeCell ref="B48:B49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2:B33"/>
    <mergeCell ref="B42:B43"/>
    <mergeCell ref="B44:B45"/>
    <mergeCell ref="B46:B47"/>
    <mergeCell ref="B34:B35"/>
    <mergeCell ref="B36:B37"/>
    <mergeCell ref="B38:B39"/>
    <mergeCell ref="B40:B41"/>
  </mergeCells>
  <phoneticPr fontId="2" type="noConversion"/>
  <pageMargins left="0.75" right="0.61" top="0.5" bottom="1" header="0.5" footer="0.5"/>
  <pageSetup scale="56" orientation="landscape" r:id="rId1"/>
  <headerFooter alignWithMargins="0">
    <oddFooter>&amp;C&amp;A&amp;R&amp;P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V73"/>
  <sheetViews>
    <sheetView workbookViewId="0">
      <selection activeCell="W9" sqref="W9"/>
    </sheetView>
  </sheetViews>
  <sheetFormatPr defaultRowHeight="15.75"/>
  <cols>
    <col min="1" max="1" width="1.28515625" style="86" customWidth="1"/>
    <col min="2" max="2" width="46.85546875" style="92" customWidth="1"/>
    <col min="3" max="3" width="9.85546875" style="115" bestFit="1" customWidth="1"/>
    <col min="4" max="4" width="22" style="108" bestFit="1" customWidth="1"/>
    <col min="5" max="5" width="10.7109375" style="125" bestFit="1" customWidth="1"/>
    <col min="6" max="6" width="22" style="108" bestFit="1" customWidth="1"/>
    <col min="7" max="7" width="9.140625" style="125" bestFit="1"/>
    <col min="8" max="8" width="23" style="108" bestFit="1" customWidth="1"/>
    <col min="9" max="9" width="9.85546875" style="125" bestFit="1" customWidth="1"/>
    <col min="10" max="10" width="21.85546875" style="108" bestFit="1" customWidth="1"/>
    <col min="11" max="11" width="9.85546875" style="125" bestFit="1" customWidth="1"/>
    <col min="12" max="12" width="21.85546875" style="108" bestFit="1" customWidth="1"/>
    <col min="13" max="13" width="9.85546875" style="125" bestFit="1" customWidth="1"/>
    <col min="14" max="14" width="21.42578125" style="108" bestFit="1" customWidth="1"/>
    <col min="15" max="15" width="15.7109375" style="125" bestFit="1" customWidth="1"/>
    <col min="16" max="16" width="22" style="108" bestFit="1" customWidth="1"/>
    <col min="17" max="17" width="15.7109375" style="125" bestFit="1" customWidth="1"/>
    <col min="18" max="18" width="18.42578125" style="108" bestFit="1" customWidth="1"/>
    <col min="19" max="19" width="15.7109375" style="125" bestFit="1" customWidth="1"/>
    <col min="20" max="20" width="21.42578125" style="108" bestFit="1" customWidth="1"/>
    <col min="21" max="21" width="15.7109375" style="125" bestFit="1" customWidth="1"/>
    <col min="22" max="22" width="22" style="108" bestFit="1" customWidth="1"/>
    <col min="23" max="23" width="15.7109375" style="125" bestFit="1" customWidth="1"/>
    <col min="24" max="24" width="22" style="108" bestFit="1" customWidth="1"/>
    <col min="25" max="25" width="14.5703125" style="125" bestFit="1" customWidth="1"/>
    <col min="26" max="26" width="21.42578125" style="108" bestFit="1" customWidth="1"/>
    <col min="27" max="27" width="15.7109375" style="125" bestFit="1" customWidth="1"/>
    <col min="28" max="28" width="21.42578125" style="108" bestFit="1" customWidth="1"/>
    <col min="29" max="29" width="16.85546875" style="125" bestFit="1" customWidth="1"/>
    <col min="30" max="30" width="21.42578125" style="108" bestFit="1" customWidth="1"/>
    <col min="31" max="31" width="15.7109375" style="125" bestFit="1" customWidth="1"/>
    <col min="32" max="32" width="22" style="108" bestFit="1" customWidth="1"/>
    <col min="33" max="33" width="15.7109375" style="125" bestFit="1" customWidth="1"/>
    <col min="34" max="34" width="20.7109375" style="108" bestFit="1" customWidth="1"/>
    <col min="35" max="35" width="9.85546875" style="125" bestFit="1" customWidth="1"/>
    <col min="36" max="36" width="21.28515625" style="108" bestFit="1" customWidth="1"/>
    <col min="37" max="37" width="9.85546875" style="125" bestFit="1" customWidth="1"/>
    <col min="38" max="38" width="21.28515625" style="108" bestFit="1" customWidth="1"/>
    <col min="39" max="39" width="9.42578125" style="125" bestFit="1" customWidth="1"/>
    <col min="40" max="40" width="21.85546875" style="108" bestFit="1" customWidth="1"/>
    <col min="41" max="41" width="9.140625" style="125" bestFit="1"/>
    <col min="42" max="42" width="21.28515625" style="108" bestFit="1" customWidth="1"/>
    <col min="43" max="43" width="9.85546875" style="125" bestFit="1" customWidth="1"/>
    <col min="44" max="44" width="21.28515625" style="108" bestFit="1" customWidth="1"/>
    <col min="45" max="45" width="9.85546875" style="125" bestFit="1" customWidth="1"/>
    <col min="46" max="46" width="21.28515625" style="108" bestFit="1" customWidth="1"/>
    <col min="47" max="47" width="10.42578125" style="125" bestFit="1" customWidth="1"/>
    <col min="48" max="48" width="19.140625" style="108" bestFit="1" customWidth="1"/>
    <col min="49" max="16384" width="9.140625" style="86"/>
  </cols>
  <sheetData>
    <row r="1" spans="2:48">
      <c r="B1" s="90">
        <v>2016</v>
      </c>
      <c r="C1" s="486" t="s">
        <v>164</v>
      </c>
      <c r="D1" s="487"/>
      <c r="E1" s="486" t="s">
        <v>181</v>
      </c>
      <c r="F1" s="487"/>
      <c r="G1" s="486" t="s">
        <v>182</v>
      </c>
      <c r="H1" s="487"/>
      <c r="I1" s="486" t="s">
        <v>183</v>
      </c>
      <c r="J1" s="487"/>
      <c r="K1" s="486" t="s">
        <v>184</v>
      </c>
      <c r="L1" s="487"/>
      <c r="M1" s="486" t="s">
        <v>185</v>
      </c>
      <c r="N1" s="487"/>
      <c r="O1" s="486" t="s">
        <v>186</v>
      </c>
      <c r="P1" s="487"/>
      <c r="Q1" s="486" t="s">
        <v>187</v>
      </c>
      <c r="R1" s="487"/>
      <c r="S1" s="486" t="s">
        <v>188</v>
      </c>
      <c r="T1" s="487"/>
      <c r="U1" s="486" t="s">
        <v>189</v>
      </c>
      <c r="V1" s="487"/>
      <c r="W1" s="486" t="s">
        <v>190</v>
      </c>
      <c r="X1" s="487"/>
      <c r="Y1" s="486" t="s">
        <v>191</v>
      </c>
      <c r="Z1" s="487"/>
      <c r="AA1" s="486" t="s">
        <v>192</v>
      </c>
      <c r="AB1" s="487"/>
      <c r="AC1" s="486" t="s">
        <v>193</v>
      </c>
      <c r="AD1" s="487"/>
      <c r="AE1" s="486" t="s">
        <v>194</v>
      </c>
      <c r="AF1" s="487"/>
      <c r="AG1" s="486" t="s">
        <v>195</v>
      </c>
      <c r="AH1" s="487"/>
      <c r="AI1" s="486" t="s">
        <v>196</v>
      </c>
      <c r="AJ1" s="487"/>
      <c r="AK1" s="486" t="s">
        <v>197</v>
      </c>
      <c r="AL1" s="487"/>
      <c r="AM1" s="486" t="s">
        <v>198</v>
      </c>
      <c r="AN1" s="487"/>
      <c r="AO1" s="486" t="s">
        <v>199</v>
      </c>
      <c r="AP1" s="487"/>
      <c r="AQ1" s="486" t="s">
        <v>200</v>
      </c>
      <c r="AR1" s="487"/>
      <c r="AS1" s="486" t="s">
        <v>201</v>
      </c>
      <c r="AT1" s="487"/>
      <c r="AU1" s="486" t="s">
        <v>202</v>
      </c>
      <c r="AV1" s="487"/>
    </row>
    <row r="2" spans="2:48">
      <c r="B2" s="426"/>
      <c r="C2" s="104" t="s">
        <v>81</v>
      </c>
      <c r="D2" s="105" t="s">
        <v>82</v>
      </c>
      <c r="E2" s="87" t="s">
        <v>81</v>
      </c>
      <c r="F2" s="105" t="s">
        <v>82</v>
      </c>
      <c r="G2" s="87" t="s">
        <v>81</v>
      </c>
      <c r="H2" s="105" t="s">
        <v>82</v>
      </c>
      <c r="I2" s="87" t="s">
        <v>81</v>
      </c>
      <c r="J2" s="105" t="s">
        <v>82</v>
      </c>
      <c r="K2" s="87" t="s">
        <v>81</v>
      </c>
      <c r="L2" s="105" t="s">
        <v>82</v>
      </c>
      <c r="M2" s="87" t="s">
        <v>81</v>
      </c>
      <c r="N2" s="105" t="s">
        <v>82</v>
      </c>
      <c r="O2" s="87" t="s">
        <v>81</v>
      </c>
      <c r="P2" s="105" t="s">
        <v>82</v>
      </c>
      <c r="Q2" s="87" t="s">
        <v>81</v>
      </c>
      <c r="R2" s="105" t="s">
        <v>82</v>
      </c>
      <c r="S2" s="87" t="s">
        <v>81</v>
      </c>
      <c r="T2" s="105" t="s">
        <v>82</v>
      </c>
      <c r="U2" s="87" t="s">
        <v>81</v>
      </c>
      <c r="V2" s="105" t="s">
        <v>82</v>
      </c>
      <c r="W2" s="87" t="s">
        <v>81</v>
      </c>
      <c r="X2" s="105" t="s">
        <v>82</v>
      </c>
      <c r="Y2" s="87" t="s">
        <v>81</v>
      </c>
      <c r="Z2" s="105" t="s">
        <v>82</v>
      </c>
      <c r="AA2" s="87" t="s">
        <v>81</v>
      </c>
      <c r="AB2" s="105" t="s">
        <v>82</v>
      </c>
      <c r="AC2" s="87" t="s">
        <v>81</v>
      </c>
      <c r="AD2" s="105" t="s">
        <v>82</v>
      </c>
      <c r="AE2" s="87" t="s">
        <v>81</v>
      </c>
      <c r="AF2" s="105" t="s">
        <v>82</v>
      </c>
      <c r="AG2" s="87" t="s">
        <v>81</v>
      </c>
      <c r="AH2" s="105" t="s">
        <v>82</v>
      </c>
      <c r="AI2" s="87" t="s">
        <v>81</v>
      </c>
      <c r="AJ2" s="105" t="s">
        <v>82</v>
      </c>
      <c r="AK2" s="87" t="s">
        <v>81</v>
      </c>
      <c r="AL2" s="105" t="s">
        <v>82</v>
      </c>
      <c r="AM2" s="87" t="s">
        <v>81</v>
      </c>
      <c r="AN2" s="105" t="s">
        <v>82</v>
      </c>
      <c r="AO2" s="87" t="s">
        <v>81</v>
      </c>
      <c r="AP2" s="105" t="s">
        <v>82</v>
      </c>
      <c r="AQ2" s="87" t="s">
        <v>81</v>
      </c>
      <c r="AR2" s="105" t="s">
        <v>82</v>
      </c>
      <c r="AS2" s="87" t="s">
        <v>81</v>
      </c>
      <c r="AT2" s="105" t="s">
        <v>82</v>
      </c>
      <c r="AU2" s="87" t="s">
        <v>81</v>
      </c>
      <c r="AV2" s="105" t="s">
        <v>82</v>
      </c>
    </row>
    <row r="3" spans="2:48">
      <c r="B3" s="93" t="s">
        <v>90</v>
      </c>
      <c r="C3" s="109"/>
      <c r="D3" s="343"/>
      <c r="E3" s="119"/>
      <c r="F3" s="343"/>
      <c r="G3" s="119"/>
      <c r="H3" s="343"/>
      <c r="I3" s="119"/>
      <c r="J3" s="343"/>
      <c r="K3" s="119"/>
      <c r="L3" s="343"/>
      <c r="M3" s="119"/>
      <c r="N3" s="343"/>
      <c r="O3" s="119"/>
      <c r="P3" s="343"/>
      <c r="Q3" s="119"/>
      <c r="R3" s="343"/>
      <c r="S3" s="119"/>
      <c r="T3" s="343"/>
      <c r="U3" s="119"/>
      <c r="V3" s="343"/>
      <c r="W3" s="119"/>
      <c r="X3" s="343"/>
      <c r="Y3" s="129"/>
      <c r="Z3" s="352"/>
      <c r="AA3" s="130"/>
      <c r="AB3" s="352"/>
      <c r="AC3" s="130"/>
      <c r="AD3" s="352"/>
      <c r="AE3" s="130"/>
      <c r="AF3" s="352"/>
      <c r="AG3" s="130"/>
      <c r="AH3" s="352"/>
      <c r="AI3" s="130"/>
      <c r="AJ3" s="352"/>
      <c r="AK3" s="130"/>
      <c r="AL3" s="352"/>
      <c r="AM3" s="130"/>
      <c r="AN3" s="352"/>
      <c r="AO3" s="130"/>
      <c r="AP3" s="352"/>
      <c r="AQ3" s="130"/>
      <c r="AR3" s="352"/>
      <c r="AS3" s="130"/>
      <c r="AT3" s="352"/>
      <c r="AU3" s="130"/>
      <c r="AV3" s="352"/>
    </row>
    <row r="4" spans="2:48">
      <c r="B4" s="92" t="s">
        <v>91</v>
      </c>
      <c r="C4" s="110">
        <f ca="1">INDIRECT("'"&amp;C$1&amp;"'!D13",TRUE)</f>
        <v>0</v>
      </c>
      <c r="D4" s="344">
        <f ca="1">INDIRECT("'"&amp;C$1&amp;"'!E13",TRUE)</f>
        <v>0</v>
      </c>
      <c r="E4" s="120">
        <f ca="1">INDIRECT("'"&amp;E$1&amp;"'!D13",TRUE)</f>
        <v>0</v>
      </c>
      <c r="F4" s="344">
        <f ca="1">INDIRECT("'"&amp;E$1&amp;"'!E13",TRUE)</f>
        <v>0</v>
      </c>
      <c r="G4" s="120">
        <f ca="1">INDIRECT("'"&amp;G$1&amp;"'!D13",TRUE)</f>
        <v>0</v>
      </c>
      <c r="H4" s="344">
        <f ca="1">INDIRECT("'"&amp;G$1&amp;"'!E13",TRUE)</f>
        <v>0</v>
      </c>
      <c r="I4" s="120">
        <f ca="1">INDIRECT("'"&amp;I$1&amp;"'!D13",TRUE)</f>
        <v>0</v>
      </c>
      <c r="J4" s="344">
        <f ca="1">INDIRECT("'"&amp;I$1&amp;"'!E13",TRUE)</f>
        <v>0</v>
      </c>
      <c r="K4" s="120">
        <f ca="1">INDIRECT("'"&amp;K$1&amp;"'!D13",TRUE)</f>
        <v>0</v>
      </c>
      <c r="L4" s="344">
        <f ca="1">INDIRECT("'"&amp;K$1&amp;"'!E13",TRUE)</f>
        <v>0</v>
      </c>
      <c r="M4" s="120">
        <f ca="1">INDIRECT("'"&amp;M$1&amp;"'!D13",TRUE)</f>
        <v>0</v>
      </c>
      <c r="N4" s="344">
        <f ca="1">INDIRECT("'"&amp;M$1&amp;"'!E13",TRUE)</f>
        <v>0</v>
      </c>
      <c r="O4" s="120">
        <f ca="1">INDIRECT("'"&amp;O$1&amp;"'!D13",TRUE)</f>
        <v>0</v>
      </c>
      <c r="P4" s="344">
        <f ca="1">INDIRECT("'"&amp;O$1&amp;"'!E13",TRUE)</f>
        <v>0</v>
      </c>
      <c r="Q4" s="120">
        <f ca="1">INDIRECT("'"&amp;Q$1&amp;"'!D13",TRUE)</f>
        <v>0</v>
      </c>
      <c r="R4" s="344">
        <f ca="1">INDIRECT("'"&amp;Q$1&amp;"'!E13",TRUE)</f>
        <v>0</v>
      </c>
      <c r="S4" s="120">
        <f ca="1">INDIRECT("'"&amp;S$1&amp;"'!D13",TRUE)</f>
        <v>0</v>
      </c>
      <c r="T4" s="344">
        <f ca="1">INDIRECT("'"&amp;S$1&amp;"'!E13",TRUE)</f>
        <v>0</v>
      </c>
      <c r="U4" s="120">
        <f ca="1">INDIRECT("'"&amp;U$1&amp;"'!D13",TRUE)</f>
        <v>0</v>
      </c>
      <c r="V4" s="344">
        <f ca="1">INDIRECT("'"&amp;U$1&amp;"'!E13",TRUE)</f>
        <v>0</v>
      </c>
      <c r="W4" s="120">
        <f ca="1">INDIRECT("'"&amp;W$1&amp;"'!D13",TRUE)</f>
        <v>0</v>
      </c>
      <c r="X4" s="344">
        <f ca="1">INDIRECT("'"&amp;W$1&amp;"'!E13",TRUE)</f>
        <v>0</v>
      </c>
      <c r="Y4" s="120">
        <f ca="1">INDIRECT("'"&amp;Y$1&amp;"'!D13",TRUE)</f>
        <v>0</v>
      </c>
      <c r="Z4" s="344">
        <f ca="1">INDIRECT("'"&amp;Y$1&amp;"'!E13",TRUE)</f>
        <v>0</v>
      </c>
      <c r="AA4" s="120">
        <f ca="1">INDIRECT("'"&amp;AA$1&amp;"'!D13",TRUE)</f>
        <v>0</v>
      </c>
      <c r="AB4" s="344">
        <f ca="1">INDIRECT("'"&amp;AA$1&amp;"'!E13",TRUE)</f>
        <v>0</v>
      </c>
      <c r="AC4" s="120">
        <f ca="1">INDIRECT("'"&amp;AC$1&amp;"'!D13",TRUE)</f>
        <v>0</v>
      </c>
      <c r="AD4" s="344">
        <f ca="1">INDIRECT("'"&amp;AC$1&amp;"'!E13",TRUE)</f>
        <v>0</v>
      </c>
      <c r="AE4" s="120">
        <f ca="1">INDIRECT("'"&amp;AE$1&amp;"'!D13",TRUE)</f>
        <v>0</v>
      </c>
      <c r="AF4" s="344">
        <f ca="1">INDIRECT("'"&amp;AE$1&amp;"'!E13",TRUE)</f>
        <v>0</v>
      </c>
      <c r="AG4" s="120">
        <f ca="1">INDIRECT("'"&amp;AG$1&amp;"'!D13",TRUE)</f>
        <v>0</v>
      </c>
      <c r="AH4" s="344">
        <f ca="1">INDIRECT("'"&amp;AG$1&amp;"'!E13",TRUE)</f>
        <v>0</v>
      </c>
      <c r="AI4" s="120">
        <f ca="1">INDIRECT("'"&amp;AI$1&amp;"'!D13",TRUE)</f>
        <v>0</v>
      </c>
      <c r="AJ4" s="344">
        <f ca="1">INDIRECT("'"&amp;AI$1&amp;"'!E13",TRUE)</f>
        <v>0</v>
      </c>
      <c r="AK4" s="120">
        <f ca="1">INDIRECT("'"&amp;AK$1&amp;"'!D13",TRUE)</f>
        <v>0</v>
      </c>
      <c r="AL4" s="344">
        <f ca="1">INDIRECT("'"&amp;AK$1&amp;"'!E13",TRUE)</f>
        <v>0</v>
      </c>
      <c r="AM4" s="120">
        <f ca="1">INDIRECT("'"&amp;AM$1&amp;"'!D13",TRUE)</f>
        <v>0.26</v>
      </c>
      <c r="AN4" s="344">
        <f ca="1">INDIRECT("'"&amp;AM$1&amp;"'!E13",TRUE)</f>
        <v>559913</v>
      </c>
      <c r="AO4" s="120">
        <f ca="1">INDIRECT("'"&amp;AO$1&amp;"'!D13",TRUE)</f>
        <v>0</v>
      </c>
      <c r="AP4" s="344">
        <f ca="1">INDIRECT("'"&amp;AO$1&amp;"'!E13",TRUE)</f>
        <v>0</v>
      </c>
      <c r="AQ4" s="120">
        <f ca="1">INDIRECT("'"&amp;AQ$1&amp;"'!D13",TRUE)</f>
        <v>0</v>
      </c>
      <c r="AR4" s="344">
        <f ca="1">INDIRECT("'"&amp;AQ$1&amp;"'!E13",TRUE)</f>
        <v>0</v>
      </c>
      <c r="AS4" s="120">
        <f ca="1">INDIRECT("'"&amp;AS$1&amp;"'!D13",TRUE)</f>
        <v>0.80400000000000005</v>
      </c>
      <c r="AT4" s="344">
        <f ca="1">INDIRECT("'"&amp;AS$1&amp;"'!E13",TRUE)</f>
        <v>99949</v>
      </c>
      <c r="AU4" s="87">
        <f ca="1">INDIRECT("'"&amp;AU$1&amp;"'!D13",TRUE)</f>
        <v>0</v>
      </c>
      <c r="AV4" s="105">
        <f ca="1">INDIRECT("'"&amp;AU$1&amp;"'!E13",TRUE)</f>
        <v>0</v>
      </c>
    </row>
    <row r="5" spans="2:48">
      <c r="B5" s="92" t="s">
        <v>92</v>
      </c>
      <c r="C5" s="110">
        <f ca="1">INDIRECT("'"&amp;C$1&amp;"'!D14",TRUE)</f>
        <v>0</v>
      </c>
      <c r="D5" s="344">
        <f ca="1">INDIRECT("'"&amp;C$1&amp;"'!E14",TRUE)</f>
        <v>0</v>
      </c>
      <c r="E5" s="120">
        <f ca="1">INDIRECT("'"&amp;E$1&amp;"'!D14",TRUE)</f>
        <v>5.1139999999999999</v>
      </c>
      <c r="F5" s="344">
        <f ca="1">INDIRECT("'"&amp;E$1&amp;"'!E14",TRUE)</f>
        <v>1030525</v>
      </c>
      <c r="G5" s="120">
        <f ca="1">INDIRECT("'"&amp;G$1&amp;"'!D14",TRUE)</f>
        <v>0</v>
      </c>
      <c r="H5" s="344">
        <f ca="1">INDIRECT("'"&amp;G$1&amp;"'!E14",TRUE)</f>
        <v>0</v>
      </c>
      <c r="I5" s="120">
        <f ca="1">INDIRECT("'"&amp;I$1&amp;"'!D14",TRUE)</f>
        <v>0.45800000000000002</v>
      </c>
      <c r="J5" s="344">
        <f ca="1">INDIRECT("'"&amp;I$1&amp;"'!E14",TRUE)</f>
        <v>258466</v>
      </c>
      <c r="K5" s="120">
        <f ca="1">INDIRECT("'"&amp;K$1&amp;"'!D14",TRUE)</f>
        <v>0</v>
      </c>
      <c r="L5" s="344">
        <f ca="1">INDIRECT("'"&amp;K$1&amp;"'!E14",TRUE)</f>
        <v>0</v>
      </c>
      <c r="M5" s="120">
        <f ca="1">INDIRECT("'"&amp;M$1&amp;"'!D14",TRUE)</f>
        <v>2.641</v>
      </c>
      <c r="N5" s="344">
        <f ca="1">INDIRECT("'"&amp;M$1&amp;"'!E14",TRUE)</f>
        <v>461601</v>
      </c>
      <c r="O5" s="120">
        <f ca="1">INDIRECT("'"&amp;O$1&amp;"'!D14",TRUE)</f>
        <v>2.536</v>
      </c>
      <c r="P5" s="344">
        <f ca="1">INDIRECT("'"&amp;O$1&amp;"'!E14",TRUE)</f>
        <v>1600106</v>
      </c>
      <c r="Q5" s="120">
        <f ca="1">INDIRECT("'"&amp;Q$1&amp;"'!D14",TRUE)</f>
        <v>0</v>
      </c>
      <c r="R5" s="344">
        <f ca="1">INDIRECT("'"&amp;Q$1&amp;"'!E14",TRUE)</f>
        <v>0</v>
      </c>
      <c r="S5" s="120">
        <f ca="1">INDIRECT("'"&amp;S$1&amp;"'!D14",TRUE)</f>
        <v>1.579</v>
      </c>
      <c r="T5" s="344">
        <f ca="1">INDIRECT("'"&amp;S$1&amp;"'!E14",TRUE)</f>
        <v>192051</v>
      </c>
      <c r="U5" s="120">
        <f ca="1">INDIRECT("'"&amp;U$1&amp;"'!D14",TRUE)</f>
        <v>1.6739999999999999</v>
      </c>
      <c r="V5" s="344">
        <f ca="1">INDIRECT("'"&amp;U$1&amp;"'!E14",TRUE)</f>
        <v>678519</v>
      </c>
      <c r="W5" s="120">
        <f ca="1">INDIRECT("'"&amp;W$1&amp;"'!D14",TRUE)</f>
        <v>2</v>
      </c>
      <c r="X5" s="344">
        <f ca="1">INDIRECT("'"&amp;W$1&amp;"'!E14",TRUE)</f>
        <v>2898175</v>
      </c>
      <c r="Y5" s="120">
        <f ca="1">INDIRECT("'"&amp;Y$1&amp;"'!D14",TRUE)</f>
        <v>1.915</v>
      </c>
      <c r="Z5" s="344">
        <f ca="1">INDIRECT("'"&amp;Y$1&amp;"'!E14",TRUE)</f>
        <v>1311672</v>
      </c>
      <c r="AA5" s="120">
        <f ca="1">INDIRECT("'"&amp;AA$1&amp;"'!D14",TRUE)</f>
        <v>0</v>
      </c>
      <c r="AB5" s="344">
        <f ca="1">INDIRECT("'"&amp;AA$1&amp;"'!E14",TRUE)</f>
        <v>0</v>
      </c>
      <c r="AC5" s="120">
        <f ca="1">INDIRECT("'"&amp;AC$1&amp;"'!D14",TRUE)</f>
        <v>1.45</v>
      </c>
      <c r="AD5" s="344">
        <f ca="1">INDIRECT("'"&amp;AC$1&amp;"'!E14",TRUE)</f>
        <v>142296</v>
      </c>
      <c r="AE5" s="120">
        <f ca="1">INDIRECT("'"&amp;AE$1&amp;"'!D14",TRUE)</f>
        <v>0</v>
      </c>
      <c r="AF5" s="344">
        <f ca="1">INDIRECT("'"&amp;AE$1&amp;"'!E14",TRUE)</f>
        <v>0</v>
      </c>
      <c r="AG5" s="120">
        <f ca="1">INDIRECT("'"&amp;AG$1&amp;"'!D14",TRUE)</f>
        <v>1.7709999999999999</v>
      </c>
      <c r="AH5" s="344">
        <f ca="1">INDIRECT("'"&amp;AG$1&amp;"'!E14",TRUE)</f>
        <v>363143</v>
      </c>
      <c r="AI5" s="120">
        <f ca="1">INDIRECT("'"&amp;AI$1&amp;"'!D14",TRUE)</f>
        <v>0</v>
      </c>
      <c r="AJ5" s="344">
        <f ca="1">INDIRECT("'"&amp;AI$1&amp;"'!E14",TRUE)</f>
        <v>0</v>
      </c>
      <c r="AK5" s="120">
        <f ca="1">INDIRECT("'"&amp;AK$1&amp;"'!D14",TRUE)</f>
        <v>0.56699999999999995</v>
      </c>
      <c r="AL5" s="344">
        <f ca="1">INDIRECT("'"&amp;AK$1&amp;"'!E14",TRUE)</f>
        <v>1105286</v>
      </c>
      <c r="AM5" s="120">
        <f ca="1">INDIRECT("'"&amp;AM$1&amp;"'!D14",TRUE)</f>
        <v>1.1759999999999999</v>
      </c>
      <c r="AN5" s="344">
        <f ca="1">INDIRECT("'"&amp;AM$1&amp;"'!E14",TRUE)</f>
        <v>2532531</v>
      </c>
      <c r="AO5" s="120">
        <f ca="1">INDIRECT("'"&amp;AO$1&amp;"'!D14",TRUE)</f>
        <v>2.0859999999999999</v>
      </c>
      <c r="AP5" s="344">
        <f ca="1">INDIRECT("'"&amp;AO$1&amp;"'!E14",TRUE)</f>
        <v>3024219</v>
      </c>
      <c r="AQ5" s="120">
        <f ca="1">INDIRECT("'"&amp;AQ$1&amp;"'!D14",TRUE)</f>
        <v>1</v>
      </c>
      <c r="AR5" s="344">
        <f ca="1">INDIRECT("'"&amp;AQ$1&amp;"'!E14",TRUE)</f>
        <v>366634</v>
      </c>
      <c r="AS5" s="120">
        <f ca="1">INDIRECT("'"&amp;AS$1&amp;"'!D14",TRUE)</f>
        <v>1.4630000000000001</v>
      </c>
      <c r="AT5" s="344">
        <f ca="1">INDIRECT("'"&amp;AS$1&amp;"'!E14",TRUE)</f>
        <v>181872</v>
      </c>
      <c r="AU5" s="87">
        <f ca="1">INDIRECT("'"&amp;AU$1&amp;"'!D14",TRUE)</f>
        <v>0</v>
      </c>
      <c r="AV5" s="105">
        <f ca="1">INDIRECT("'"&amp;AU$1&amp;"'!E14",TRUE)</f>
        <v>0</v>
      </c>
    </row>
    <row r="6" spans="2:48">
      <c r="B6" s="92" t="s">
        <v>93</v>
      </c>
      <c r="C6" s="110">
        <f ca="1">INDIRECT("'"&amp;C$1&amp;"'!D15",TRUE)</f>
        <v>0</v>
      </c>
      <c r="D6" s="344">
        <f ca="1">INDIRECT("'"&amp;C$1&amp;"'!E15",TRUE)</f>
        <v>0</v>
      </c>
      <c r="E6" s="120">
        <f ca="1">INDIRECT("'"&amp;E$1&amp;"'!D15",TRUE)</f>
        <v>1.1870000000000001</v>
      </c>
      <c r="F6" s="344">
        <f ca="1">INDIRECT("'"&amp;E$1&amp;"'!E15",TRUE)</f>
        <v>239193</v>
      </c>
      <c r="G6" s="120">
        <f ca="1">INDIRECT("'"&amp;G$1&amp;"'!D15",TRUE)</f>
        <v>0</v>
      </c>
      <c r="H6" s="344">
        <f ca="1">INDIRECT("'"&amp;G$1&amp;"'!E15",TRUE)</f>
        <v>0</v>
      </c>
      <c r="I6" s="120">
        <f ca="1">INDIRECT("'"&amp;I$1&amp;"'!D15",TRUE)</f>
        <v>0</v>
      </c>
      <c r="J6" s="344">
        <f ca="1">INDIRECT("'"&amp;I$1&amp;"'!E15",TRUE)</f>
        <v>0</v>
      </c>
      <c r="K6" s="120">
        <f ca="1">INDIRECT("'"&amp;K$1&amp;"'!D15",TRUE)</f>
        <v>0</v>
      </c>
      <c r="L6" s="344">
        <f ca="1">INDIRECT("'"&amp;K$1&amp;"'!E15",TRUE)</f>
        <v>0</v>
      </c>
      <c r="M6" s="120">
        <f ca="1">INDIRECT("'"&amp;M$1&amp;"'!D15",TRUE)</f>
        <v>0.752</v>
      </c>
      <c r="N6" s="344">
        <f ca="1">INDIRECT("'"&amp;M$1&amp;"'!E15",TRUE)</f>
        <v>131436</v>
      </c>
      <c r="O6" s="120">
        <f ca="1">INDIRECT("'"&amp;O$1&amp;"'!D15",TRUE)</f>
        <v>1.079</v>
      </c>
      <c r="P6" s="344">
        <f ca="1">INDIRECT("'"&amp;O$1&amp;"'!E15",TRUE)</f>
        <v>680802</v>
      </c>
      <c r="Q6" s="120">
        <f ca="1">INDIRECT("'"&amp;Q$1&amp;"'!D15",TRUE)</f>
        <v>0</v>
      </c>
      <c r="R6" s="344">
        <f ca="1">INDIRECT("'"&amp;Q$1&amp;"'!E15",TRUE)</f>
        <v>0</v>
      </c>
      <c r="S6" s="120">
        <f ca="1">INDIRECT("'"&amp;S$1&amp;"'!D15",TRUE)</f>
        <v>0.79</v>
      </c>
      <c r="T6" s="344">
        <f ca="1">INDIRECT("'"&amp;S$1&amp;"'!E15",TRUE)</f>
        <v>96086</v>
      </c>
      <c r="U6" s="120">
        <f ca="1">INDIRECT("'"&amp;U$1&amp;"'!D15",TRUE)</f>
        <v>0.7</v>
      </c>
      <c r="V6" s="344">
        <f ca="1">INDIRECT("'"&amp;U$1&amp;"'!E15",TRUE)</f>
        <v>283730</v>
      </c>
      <c r="W6" s="120">
        <f ca="1">INDIRECT("'"&amp;W$1&amp;"'!D15",TRUE)</f>
        <v>0.5</v>
      </c>
      <c r="X6" s="344">
        <f ca="1">INDIRECT("'"&amp;W$1&amp;"'!E15",TRUE)</f>
        <v>724544</v>
      </c>
      <c r="Y6" s="120">
        <f ca="1">INDIRECT("'"&amp;Y$1&amp;"'!D15",TRUE)</f>
        <v>0.69299999999999995</v>
      </c>
      <c r="Z6" s="344">
        <f ca="1">INDIRECT("'"&amp;Y$1&amp;"'!E15",TRUE)</f>
        <v>474668</v>
      </c>
      <c r="AA6" s="120">
        <f ca="1">INDIRECT("'"&amp;AA$1&amp;"'!D15",TRUE)</f>
        <v>0</v>
      </c>
      <c r="AB6" s="344">
        <f ca="1">INDIRECT("'"&amp;AA$1&amp;"'!E15",TRUE)</f>
        <v>0</v>
      </c>
      <c r="AC6" s="120">
        <f ca="1">INDIRECT("'"&amp;AC$1&amp;"'!D15",TRUE)</f>
        <v>0.05</v>
      </c>
      <c r="AD6" s="344">
        <f ca="1">INDIRECT("'"&amp;AC$1&amp;"'!E15",TRUE)</f>
        <v>4907</v>
      </c>
      <c r="AE6" s="120">
        <f ca="1">INDIRECT("'"&amp;AE$1&amp;"'!D15",TRUE)</f>
        <v>0</v>
      </c>
      <c r="AF6" s="344">
        <f ca="1">INDIRECT("'"&amp;AE$1&amp;"'!E15",TRUE)</f>
        <v>0</v>
      </c>
      <c r="AG6" s="120">
        <f ca="1">INDIRECT("'"&amp;AG$1&amp;"'!D15",TRUE)</f>
        <v>0.64400000000000002</v>
      </c>
      <c r="AH6" s="344">
        <f ca="1">INDIRECT("'"&amp;AG$1&amp;"'!E15",TRUE)</f>
        <v>132052</v>
      </c>
      <c r="AI6" s="120">
        <f ca="1">INDIRECT("'"&amp;AI$1&amp;"'!D15",TRUE)</f>
        <v>0</v>
      </c>
      <c r="AJ6" s="344">
        <f ca="1">INDIRECT("'"&amp;AI$1&amp;"'!E15",TRUE)</f>
        <v>0</v>
      </c>
      <c r="AK6" s="120">
        <f ca="1">INDIRECT("'"&amp;AK$1&amp;"'!D15",TRUE)</f>
        <v>0.28299999999999997</v>
      </c>
      <c r="AL6" s="344">
        <f ca="1">INDIRECT("'"&amp;AK$1&amp;"'!E15",TRUE)</f>
        <v>551668</v>
      </c>
      <c r="AM6" s="120">
        <f ca="1">INDIRECT("'"&amp;AM$1&amp;"'!D15",TRUE)</f>
        <v>0.81</v>
      </c>
      <c r="AN6" s="344">
        <f ca="1">INDIRECT("'"&amp;AM$1&amp;"'!E15",TRUE)</f>
        <v>1744346</v>
      </c>
      <c r="AO6" s="120">
        <f ca="1">INDIRECT("'"&amp;AO$1&amp;"'!D15",TRUE)</f>
        <v>0.46300000000000002</v>
      </c>
      <c r="AP6" s="344">
        <f ca="1">INDIRECT("'"&amp;AO$1&amp;"'!E15",TRUE)</f>
        <v>671243</v>
      </c>
      <c r="AQ6" s="120">
        <f ca="1">INDIRECT("'"&amp;AQ$1&amp;"'!D15",TRUE)</f>
        <v>0</v>
      </c>
      <c r="AR6" s="344">
        <f ca="1">INDIRECT("'"&amp;AQ$1&amp;"'!E15",TRUE)</f>
        <v>0</v>
      </c>
      <c r="AS6" s="120">
        <f ca="1">INDIRECT("'"&amp;AS$1&amp;"'!D15",TRUE)</f>
        <v>0.33500000000000002</v>
      </c>
      <c r="AT6" s="344">
        <f ca="1">INDIRECT("'"&amp;AS$1&amp;"'!E15",TRUE)</f>
        <v>41645</v>
      </c>
      <c r="AU6" s="87">
        <f ca="1">INDIRECT("'"&amp;AU$1&amp;"'!D15",TRUE)</f>
        <v>0</v>
      </c>
      <c r="AV6" s="105">
        <f ca="1">INDIRECT("'"&amp;AU$1&amp;"'!E15",TRUE)</f>
        <v>0</v>
      </c>
    </row>
    <row r="7" spans="2:48">
      <c r="B7" s="92" t="s">
        <v>94</v>
      </c>
      <c r="C7" s="110">
        <f ca="1">INDIRECT("'"&amp;C$1&amp;"'!D16",TRUE)</f>
        <v>0</v>
      </c>
      <c r="D7" s="344">
        <f ca="1">INDIRECT("'"&amp;C$1&amp;"'!E16",TRUE)</f>
        <v>0</v>
      </c>
      <c r="E7" s="120">
        <f ca="1">INDIRECT("'"&amp;E$1&amp;"'!D16",TRUE)</f>
        <v>0</v>
      </c>
      <c r="F7" s="344">
        <f ca="1">INDIRECT("'"&amp;E$1&amp;"'!E16",TRUE)</f>
        <v>0</v>
      </c>
      <c r="G7" s="120">
        <f ca="1">INDIRECT("'"&amp;G$1&amp;"'!D16",TRUE)</f>
        <v>0</v>
      </c>
      <c r="H7" s="344">
        <f ca="1">INDIRECT("'"&amp;G$1&amp;"'!E16",TRUE)</f>
        <v>0</v>
      </c>
      <c r="I7" s="120">
        <f ca="1">INDIRECT("'"&amp;I$1&amp;"'!D16",TRUE)</f>
        <v>0.20799999999999999</v>
      </c>
      <c r="J7" s="344">
        <f ca="1">INDIRECT("'"&amp;I$1&amp;"'!E16",TRUE)</f>
        <v>117382</v>
      </c>
      <c r="K7" s="120">
        <f ca="1">INDIRECT("'"&amp;K$1&amp;"'!D16",TRUE)</f>
        <v>0</v>
      </c>
      <c r="L7" s="344">
        <f ca="1">INDIRECT("'"&amp;K$1&amp;"'!E16",TRUE)</f>
        <v>0</v>
      </c>
      <c r="M7" s="120">
        <f ca="1">INDIRECT("'"&amp;M$1&amp;"'!D16",TRUE)</f>
        <v>0</v>
      </c>
      <c r="N7" s="344">
        <f ca="1">INDIRECT("'"&amp;M$1&amp;"'!E16",TRUE)</f>
        <v>0</v>
      </c>
      <c r="O7" s="120">
        <f ca="1">INDIRECT("'"&amp;O$1&amp;"'!D16",TRUE)</f>
        <v>0.83499999999999996</v>
      </c>
      <c r="P7" s="344">
        <f ca="1">INDIRECT("'"&amp;O$1&amp;"'!E16",TRUE)</f>
        <v>526849</v>
      </c>
      <c r="Q7" s="120">
        <f ca="1">INDIRECT("'"&amp;Q$1&amp;"'!D16",TRUE)</f>
        <v>0</v>
      </c>
      <c r="R7" s="344">
        <f ca="1">INDIRECT("'"&amp;Q$1&amp;"'!E16",TRUE)</f>
        <v>0</v>
      </c>
      <c r="S7" s="120">
        <f ca="1">INDIRECT("'"&amp;S$1&amp;"'!D16",TRUE)</f>
        <v>0.61699999999999999</v>
      </c>
      <c r="T7" s="344">
        <f ca="1">INDIRECT("'"&amp;S$1&amp;"'!E16",TRUE)</f>
        <v>75045</v>
      </c>
      <c r="U7" s="120">
        <f ca="1">INDIRECT("'"&amp;U$1&amp;"'!D16",TRUE)</f>
        <v>0.42499999999999999</v>
      </c>
      <c r="V7" s="344">
        <f ca="1">INDIRECT("'"&amp;U$1&amp;"'!E16",TRUE)</f>
        <v>172264</v>
      </c>
      <c r="W7" s="120">
        <f ca="1">INDIRECT("'"&amp;W$1&amp;"'!D16",TRUE)</f>
        <v>0</v>
      </c>
      <c r="X7" s="344">
        <f ca="1">INDIRECT("'"&amp;W$1&amp;"'!E16",TRUE)</f>
        <v>0</v>
      </c>
      <c r="Y7" s="120">
        <f ca="1">INDIRECT("'"&amp;Y$1&amp;"'!D16",TRUE)</f>
        <v>0</v>
      </c>
      <c r="Z7" s="344">
        <f ca="1">INDIRECT("'"&amp;Y$1&amp;"'!E16",TRUE)</f>
        <v>0</v>
      </c>
      <c r="AA7" s="120">
        <f ca="1">INDIRECT("'"&amp;AA$1&amp;"'!D16",TRUE)</f>
        <v>0</v>
      </c>
      <c r="AB7" s="344">
        <f ca="1">INDIRECT("'"&amp;AA$1&amp;"'!E16",TRUE)</f>
        <v>0</v>
      </c>
      <c r="AC7" s="120">
        <f ca="1">INDIRECT("'"&amp;AC$1&amp;"'!D16",TRUE)</f>
        <v>0</v>
      </c>
      <c r="AD7" s="344">
        <f ca="1">INDIRECT("'"&amp;AC$1&amp;"'!E16",TRUE)</f>
        <v>0</v>
      </c>
      <c r="AE7" s="120">
        <f ca="1">INDIRECT("'"&amp;AE$1&amp;"'!D16",TRUE)</f>
        <v>0</v>
      </c>
      <c r="AF7" s="344">
        <f ca="1">INDIRECT("'"&amp;AE$1&amp;"'!E16",TRUE)</f>
        <v>0</v>
      </c>
      <c r="AG7" s="120">
        <f ca="1">INDIRECT("'"&amp;AG$1&amp;"'!D16",TRUE)</f>
        <v>0</v>
      </c>
      <c r="AH7" s="344">
        <f ca="1">INDIRECT("'"&amp;AG$1&amp;"'!E16",TRUE)</f>
        <v>0</v>
      </c>
      <c r="AI7" s="120">
        <f ca="1">INDIRECT("'"&amp;AI$1&amp;"'!D16",TRUE)</f>
        <v>0</v>
      </c>
      <c r="AJ7" s="344">
        <f ca="1">INDIRECT("'"&amp;AI$1&amp;"'!E16",TRUE)</f>
        <v>0</v>
      </c>
      <c r="AK7" s="120">
        <f ca="1">INDIRECT("'"&amp;AK$1&amp;"'!D16",TRUE)</f>
        <v>0.129</v>
      </c>
      <c r="AL7" s="344">
        <f ca="1">INDIRECT("'"&amp;AK$1&amp;"'!E16",TRUE)</f>
        <v>251467</v>
      </c>
      <c r="AM7" s="120">
        <f ca="1">INDIRECT("'"&amp;AM$1&amp;"'!D16",TRUE)</f>
        <v>0.13</v>
      </c>
      <c r="AN7" s="344">
        <f ca="1">INDIRECT("'"&amp;AM$1&amp;"'!E16",TRUE)</f>
        <v>279957</v>
      </c>
      <c r="AO7" s="120">
        <f ca="1">INDIRECT("'"&amp;AO$1&amp;"'!D16",TRUE)</f>
        <v>0</v>
      </c>
      <c r="AP7" s="344">
        <f ca="1">INDIRECT("'"&amp;AO$1&amp;"'!E16",TRUE)</f>
        <v>0</v>
      </c>
      <c r="AQ7" s="120">
        <f ca="1">INDIRECT("'"&amp;AQ$1&amp;"'!D16",TRUE)</f>
        <v>0</v>
      </c>
      <c r="AR7" s="344">
        <f ca="1">INDIRECT("'"&amp;AQ$1&amp;"'!E16",TRUE)</f>
        <v>0</v>
      </c>
      <c r="AS7" s="120">
        <f ca="1">INDIRECT("'"&amp;AS$1&amp;"'!D16",TRUE)</f>
        <v>0</v>
      </c>
      <c r="AT7" s="344">
        <f ca="1">INDIRECT("'"&amp;AS$1&amp;"'!E16",TRUE)</f>
        <v>0</v>
      </c>
      <c r="AU7" s="87">
        <f ca="1">INDIRECT("'"&amp;AU$1&amp;"'!D16",TRUE)</f>
        <v>0</v>
      </c>
      <c r="AV7" s="105">
        <f ca="1">INDIRECT("'"&amp;AU$1&amp;"'!E16",TRUE)</f>
        <v>0</v>
      </c>
    </row>
    <row r="8" spans="2:48">
      <c r="B8" s="92" t="s">
        <v>95</v>
      </c>
      <c r="C8" s="110">
        <f ca="1">INDIRECT("'"&amp;C$1&amp;"'!D17",TRUE)</f>
        <v>0</v>
      </c>
      <c r="D8" s="344">
        <f ca="1">INDIRECT("'"&amp;C$1&amp;"'!E17",TRUE)</f>
        <v>0</v>
      </c>
      <c r="E8" s="120">
        <f ca="1">INDIRECT("'"&amp;E$1&amp;"'!D17",TRUE)</f>
        <v>0</v>
      </c>
      <c r="F8" s="344">
        <f ca="1">INDIRECT("'"&amp;E$1&amp;"'!E17",TRUE)</f>
        <v>0</v>
      </c>
      <c r="G8" s="120">
        <f ca="1">INDIRECT("'"&amp;G$1&amp;"'!D17",TRUE)</f>
        <v>0</v>
      </c>
      <c r="H8" s="344">
        <f ca="1">INDIRECT("'"&amp;G$1&amp;"'!E17",TRUE)</f>
        <v>0</v>
      </c>
      <c r="I8" s="120">
        <f ca="1">INDIRECT("'"&amp;I$1&amp;"'!D17",TRUE)</f>
        <v>0</v>
      </c>
      <c r="J8" s="344">
        <f ca="1">INDIRECT("'"&amp;I$1&amp;"'!E17",TRUE)</f>
        <v>0</v>
      </c>
      <c r="K8" s="120">
        <f ca="1">INDIRECT("'"&amp;K$1&amp;"'!D17",TRUE)</f>
        <v>0</v>
      </c>
      <c r="L8" s="344">
        <f ca="1">INDIRECT("'"&amp;K$1&amp;"'!E17",TRUE)</f>
        <v>0</v>
      </c>
      <c r="M8" s="120">
        <f ca="1">INDIRECT("'"&amp;M$1&amp;"'!D17",TRUE)</f>
        <v>0</v>
      </c>
      <c r="N8" s="344">
        <f ca="1">INDIRECT("'"&amp;M$1&amp;"'!E17",TRUE)</f>
        <v>0</v>
      </c>
      <c r="O8" s="120">
        <f ca="1">INDIRECT("'"&amp;O$1&amp;"'!D17",TRUE)</f>
        <v>0</v>
      </c>
      <c r="P8" s="344">
        <f ca="1">INDIRECT("'"&amp;O$1&amp;"'!E17",TRUE)</f>
        <v>0</v>
      </c>
      <c r="Q8" s="120">
        <f ca="1">INDIRECT("'"&amp;Q$1&amp;"'!D17",TRUE)</f>
        <v>0</v>
      </c>
      <c r="R8" s="344">
        <f ca="1">INDIRECT("'"&amp;Q$1&amp;"'!E17",TRUE)</f>
        <v>0</v>
      </c>
      <c r="S8" s="120">
        <f ca="1">INDIRECT("'"&amp;S$1&amp;"'!D17",TRUE)</f>
        <v>0</v>
      </c>
      <c r="T8" s="344">
        <f ca="1">INDIRECT("'"&amp;S$1&amp;"'!E17",TRUE)</f>
        <v>0</v>
      </c>
      <c r="U8" s="120">
        <f ca="1">INDIRECT("'"&amp;U$1&amp;"'!D17",TRUE)</f>
        <v>0</v>
      </c>
      <c r="V8" s="344">
        <f ca="1">INDIRECT("'"&amp;U$1&amp;"'!E17",TRUE)</f>
        <v>0</v>
      </c>
      <c r="W8" s="120">
        <f ca="1">INDIRECT("'"&amp;W$1&amp;"'!D17",TRUE)</f>
        <v>0</v>
      </c>
      <c r="X8" s="344">
        <f ca="1">INDIRECT("'"&amp;W$1&amp;"'!E17",TRUE)</f>
        <v>0</v>
      </c>
      <c r="Y8" s="120">
        <f ca="1">INDIRECT("'"&amp;Y$1&amp;"'!D17",TRUE)</f>
        <v>0</v>
      </c>
      <c r="Z8" s="344">
        <f ca="1">INDIRECT("'"&amp;Y$1&amp;"'!E17",TRUE)</f>
        <v>0</v>
      </c>
      <c r="AA8" s="120">
        <f ca="1">INDIRECT("'"&amp;AA$1&amp;"'!D17",TRUE)</f>
        <v>0</v>
      </c>
      <c r="AB8" s="344">
        <f ca="1">INDIRECT("'"&amp;AA$1&amp;"'!E17",TRUE)</f>
        <v>0</v>
      </c>
      <c r="AC8" s="120">
        <f ca="1">INDIRECT("'"&amp;AC$1&amp;"'!D17",TRUE)</f>
        <v>0</v>
      </c>
      <c r="AD8" s="344">
        <f ca="1">INDIRECT("'"&amp;AC$1&amp;"'!E17",TRUE)</f>
        <v>0</v>
      </c>
      <c r="AE8" s="120">
        <f ca="1">INDIRECT("'"&amp;AE$1&amp;"'!D17",TRUE)</f>
        <v>0</v>
      </c>
      <c r="AF8" s="344">
        <f ca="1">INDIRECT("'"&amp;AE$1&amp;"'!E17",TRUE)</f>
        <v>0</v>
      </c>
      <c r="AG8" s="120">
        <f ca="1">INDIRECT("'"&amp;AG$1&amp;"'!D17",TRUE)</f>
        <v>0</v>
      </c>
      <c r="AH8" s="344">
        <f ca="1">INDIRECT("'"&amp;AG$1&amp;"'!E17",TRUE)</f>
        <v>0</v>
      </c>
      <c r="AI8" s="120">
        <f ca="1">INDIRECT("'"&amp;AI$1&amp;"'!D17",TRUE)</f>
        <v>0</v>
      </c>
      <c r="AJ8" s="344">
        <f ca="1">INDIRECT("'"&amp;AI$1&amp;"'!E17",TRUE)</f>
        <v>0</v>
      </c>
      <c r="AK8" s="120">
        <f ca="1">INDIRECT("'"&amp;AK$1&amp;"'!D17",TRUE)</f>
        <v>0</v>
      </c>
      <c r="AL8" s="344">
        <f ca="1">INDIRECT("'"&amp;AK$1&amp;"'!E17",TRUE)</f>
        <v>0</v>
      </c>
      <c r="AM8" s="120">
        <f ca="1">INDIRECT("'"&amp;AM$1&amp;"'!D17",TRUE)</f>
        <v>0</v>
      </c>
      <c r="AN8" s="344">
        <f ca="1">INDIRECT("'"&amp;AM$1&amp;"'!E17",TRUE)</f>
        <v>0</v>
      </c>
      <c r="AO8" s="120">
        <f ca="1">INDIRECT("'"&amp;AO$1&amp;"'!D17",TRUE)</f>
        <v>0</v>
      </c>
      <c r="AP8" s="344">
        <f ca="1">INDIRECT("'"&amp;AO$1&amp;"'!E17",TRUE)</f>
        <v>0</v>
      </c>
      <c r="AQ8" s="120">
        <f ca="1">INDIRECT("'"&amp;AQ$1&amp;"'!D17",TRUE)</f>
        <v>0</v>
      </c>
      <c r="AR8" s="344">
        <f ca="1">INDIRECT("'"&amp;AQ$1&amp;"'!E17",TRUE)</f>
        <v>0</v>
      </c>
      <c r="AS8" s="120">
        <f ca="1">INDIRECT("'"&amp;AS$1&amp;"'!D17",TRUE)</f>
        <v>0</v>
      </c>
      <c r="AT8" s="344">
        <f ca="1">INDIRECT("'"&amp;AS$1&amp;"'!E17",TRUE)</f>
        <v>0</v>
      </c>
      <c r="AU8" s="87">
        <f ca="1">INDIRECT("'"&amp;AU$1&amp;"'!D17",TRUE)</f>
        <v>0</v>
      </c>
      <c r="AV8" s="105">
        <f ca="1">INDIRECT("'"&amp;AU$1&amp;"'!E17",TRUE)</f>
        <v>0</v>
      </c>
    </row>
    <row r="9" spans="2:48">
      <c r="B9" s="92" t="s">
        <v>96</v>
      </c>
      <c r="C9" s="110">
        <f ca="1">INDIRECT("'"&amp;C$1&amp;"'!D18",TRUE)</f>
        <v>0</v>
      </c>
      <c r="D9" s="344">
        <f ca="1">INDIRECT("'"&amp;C$1&amp;"'!E18",TRUE)</f>
        <v>0</v>
      </c>
      <c r="E9" s="120">
        <f ca="1">INDIRECT("'"&amp;E$1&amp;"'!D18",TRUE)</f>
        <v>4.048</v>
      </c>
      <c r="F9" s="344">
        <f ca="1">INDIRECT("'"&amp;E$1&amp;"'!E18",TRUE)</f>
        <v>815715</v>
      </c>
      <c r="G9" s="120">
        <f ca="1">INDIRECT("'"&amp;G$1&amp;"'!D18",TRUE)</f>
        <v>0</v>
      </c>
      <c r="H9" s="344">
        <f ca="1">INDIRECT("'"&amp;G$1&amp;"'!E18",TRUE)</f>
        <v>0</v>
      </c>
      <c r="I9" s="120">
        <f ca="1">INDIRECT("'"&amp;I$1&amp;"'!D18",TRUE)</f>
        <v>0</v>
      </c>
      <c r="J9" s="344">
        <f ca="1">INDIRECT("'"&amp;I$1&amp;"'!E18",TRUE)</f>
        <v>0</v>
      </c>
      <c r="K9" s="120">
        <f ca="1">INDIRECT("'"&amp;K$1&amp;"'!D18",TRUE)</f>
        <v>0</v>
      </c>
      <c r="L9" s="344">
        <f ca="1">INDIRECT("'"&amp;K$1&amp;"'!E18",TRUE)</f>
        <v>0</v>
      </c>
      <c r="M9" s="120">
        <f ca="1">INDIRECT("'"&amp;M$1&amp;"'!D18",TRUE)</f>
        <v>0</v>
      </c>
      <c r="N9" s="344">
        <f ca="1">INDIRECT("'"&amp;M$1&amp;"'!E18",TRUE)</f>
        <v>0</v>
      </c>
      <c r="O9" s="120">
        <f ca="1">INDIRECT("'"&amp;O$1&amp;"'!D18",TRUE)</f>
        <v>0</v>
      </c>
      <c r="P9" s="344">
        <f ca="1">INDIRECT("'"&amp;O$1&amp;"'!E18",TRUE)</f>
        <v>0</v>
      </c>
      <c r="Q9" s="120">
        <f ca="1">INDIRECT("'"&amp;Q$1&amp;"'!D18",TRUE)</f>
        <v>0</v>
      </c>
      <c r="R9" s="344">
        <f ca="1">INDIRECT("'"&amp;Q$1&amp;"'!E18",TRUE)</f>
        <v>0</v>
      </c>
      <c r="S9" s="120">
        <f ca="1">INDIRECT("'"&amp;S$1&amp;"'!D18",TRUE)</f>
        <v>1.139</v>
      </c>
      <c r="T9" s="344">
        <f ca="1">INDIRECT("'"&amp;S$1&amp;"'!E18",TRUE)</f>
        <v>138535</v>
      </c>
      <c r="U9" s="120">
        <f ca="1">INDIRECT("'"&amp;U$1&amp;"'!D18",TRUE)</f>
        <v>0</v>
      </c>
      <c r="V9" s="344">
        <f ca="1">INDIRECT("'"&amp;U$1&amp;"'!E18",TRUE)</f>
        <v>0</v>
      </c>
      <c r="W9" s="120">
        <f ca="1">INDIRECT("'"&amp;W$1&amp;"'!D18",TRUE)</f>
        <v>0</v>
      </c>
      <c r="X9" s="344">
        <f ca="1">INDIRECT("'"&amp;W$1&amp;"'!E18",TRUE)</f>
        <v>0</v>
      </c>
      <c r="Y9" s="120">
        <f ca="1">INDIRECT("'"&amp;Y$1&amp;"'!D18",TRUE)</f>
        <v>0</v>
      </c>
      <c r="Z9" s="344">
        <f ca="1">INDIRECT("'"&amp;Y$1&amp;"'!E18",TRUE)</f>
        <v>0</v>
      </c>
      <c r="AA9" s="120">
        <f ca="1">INDIRECT("'"&amp;AA$1&amp;"'!D18",TRUE)</f>
        <v>0</v>
      </c>
      <c r="AB9" s="344">
        <f ca="1">INDIRECT("'"&amp;AA$1&amp;"'!E18",TRUE)</f>
        <v>0</v>
      </c>
      <c r="AC9" s="120">
        <f ca="1">INDIRECT("'"&amp;AC$1&amp;"'!D18",TRUE)</f>
        <v>0</v>
      </c>
      <c r="AD9" s="344">
        <f ca="1">INDIRECT("'"&amp;AC$1&amp;"'!E18",TRUE)</f>
        <v>0</v>
      </c>
      <c r="AE9" s="120">
        <f ca="1">INDIRECT("'"&amp;AE$1&amp;"'!D18",TRUE)</f>
        <v>0</v>
      </c>
      <c r="AF9" s="344">
        <f ca="1">INDIRECT("'"&amp;AE$1&amp;"'!E18",TRUE)</f>
        <v>0</v>
      </c>
      <c r="AG9" s="120">
        <f ca="1">INDIRECT("'"&amp;AG$1&amp;"'!D18",TRUE)</f>
        <v>0</v>
      </c>
      <c r="AH9" s="344">
        <f ca="1">INDIRECT("'"&amp;AG$1&amp;"'!E18",TRUE)</f>
        <v>0</v>
      </c>
      <c r="AI9" s="120">
        <f ca="1">INDIRECT("'"&amp;AI$1&amp;"'!D18",TRUE)</f>
        <v>0</v>
      </c>
      <c r="AJ9" s="344">
        <f ca="1">INDIRECT("'"&amp;AI$1&amp;"'!E18",TRUE)</f>
        <v>0</v>
      </c>
      <c r="AK9" s="120">
        <f ca="1">INDIRECT("'"&amp;AK$1&amp;"'!D18",TRUE)</f>
        <v>0.127</v>
      </c>
      <c r="AL9" s="344">
        <f ca="1">INDIRECT("'"&amp;AK$1&amp;"'!E18",TRUE)</f>
        <v>247568</v>
      </c>
      <c r="AM9" s="120">
        <f ca="1">INDIRECT("'"&amp;AM$1&amp;"'!D18",TRUE)</f>
        <v>0</v>
      </c>
      <c r="AN9" s="344">
        <f ca="1">INDIRECT("'"&amp;AM$1&amp;"'!E18",TRUE)</f>
        <v>0</v>
      </c>
      <c r="AO9" s="120">
        <f ca="1">INDIRECT("'"&amp;AO$1&amp;"'!D18",TRUE)</f>
        <v>0</v>
      </c>
      <c r="AP9" s="344">
        <f ca="1">INDIRECT("'"&amp;AO$1&amp;"'!E18",TRUE)</f>
        <v>0</v>
      </c>
      <c r="AQ9" s="120">
        <f ca="1">INDIRECT("'"&amp;AQ$1&amp;"'!D18",TRUE)</f>
        <v>0</v>
      </c>
      <c r="AR9" s="344">
        <f ca="1">INDIRECT("'"&amp;AQ$1&amp;"'!E18",TRUE)</f>
        <v>0</v>
      </c>
      <c r="AS9" s="120">
        <f ca="1">INDIRECT("'"&amp;AS$1&amp;"'!D18",TRUE)</f>
        <v>0</v>
      </c>
      <c r="AT9" s="344">
        <f ca="1">INDIRECT("'"&amp;AS$1&amp;"'!E18",TRUE)</f>
        <v>0</v>
      </c>
      <c r="AU9" s="87">
        <f ca="1">INDIRECT("'"&amp;AU$1&amp;"'!D18",TRUE)</f>
        <v>0</v>
      </c>
      <c r="AV9" s="105">
        <f ca="1">INDIRECT("'"&amp;AU$1&amp;"'!E18",TRUE)</f>
        <v>0</v>
      </c>
    </row>
    <row r="10" spans="2:48">
      <c r="B10" s="92" t="s">
        <v>97</v>
      </c>
      <c r="C10" s="110">
        <f ca="1">INDIRECT("'"&amp;C$1&amp;"'!D19",TRUE)</f>
        <v>0</v>
      </c>
      <c r="D10" s="344">
        <f ca="1">INDIRECT("'"&amp;C$1&amp;"'!E19",TRUE)</f>
        <v>0</v>
      </c>
      <c r="E10" s="120">
        <f ca="1">INDIRECT("'"&amp;E$1&amp;"'!D19",TRUE)</f>
        <v>0</v>
      </c>
      <c r="F10" s="344">
        <f ca="1">INDIRECT("'"&amp;E$1&amp;"'!E19",TRUE)</f>
        <v>0</v>
      </c>
      <c r="G10" s="120">
        <f ca="1">INDIRECT("'"&amp;G$1&amp;"'!D19",TRUE)</f>
        <v>0</v>
      </c>
      <c r="H10" s="344">
        <f ca="1">INDIRECT("'"&amp;G$1&amp;"'!E19",TRUE)</f>
        <v>0</v>
      </c>
      <c r="I10" s="120">
        <f ca="1">INDIRECT("'"&amp;I$1&amp;"'!D19",TRUE)</f>
        <v>0</v>
      </c>
      <c r="J10" s="344">
        <f ca="1">INDIRECT("'"&amp;I$1&amp;"'!E19",TRUE)</f>
        <v>0</v>
      </c>
      <c r="K10" s="120">
        <f ca="1">INDIRECT("'"&amp;K$1&amp;"'!D19",TRUE)</f>
        <v>0</v>
      </c>
      <c r="L10" s="344">
        <f ca="1">INDIRECT("'"&amp;K$1&amp;"'!E19",TRUE)</f>
        <v>0</v>
      </c>
      <c r="M10" s="120">
        <f ca="1">INDIRECT("'"&amp;M$1&amp;"'!D19",TRUE)</f>
        <v>0</v>
      </c>
      <c r="N10" s="344">
        <f ca="1">INDIRECT("'"&amp;M$1&amp;"'!E19",TRUE)</f>
        <v>0</v>
      </c>
      <c r="O10" s="120">
        <f ca="1">INDIRECT("'"&amp;O$1&amp;"'!D19",TRUE)</f>
        <v>0</v>
      </c>
      <c r="P10" s="344">
        <f ca="1">INDIRECT("'"&amp;O$1&amp;"'!E19",TRUE)</f>
        <v>0</v>
      </c>
      <c r="Q10" s="120">
        <f ca="1">INDIRECT("'"&amp;Q$1&amp;"'!D19",TRUE)</f>
        <v>0</v>
      </c>
      <c r="R10" s="344">
        <f ca="1">INDIRECT("'"&amp;Q$1&amp;"'!E19",TRUE)</f>
        <v>0</v>
      </c>
      <c r="S10" s="120">
        <f ca="1">INDIRECT("'"&amp;S$1&amp;"'!D19",TRUE)</f>
        <v>0.23300000000000001</v>
      </c>
      <c r="T10" s="344">
        <f ca="1">INDIRECT("'"&amp;S$1&amp;"'!E19",TRUE)</f>
        <v>28340</v>
      </c>
      <c r="U10" s="120">
        <f ca="1">INDIRECT("'"&amp;U$1&amp;"'!D19",TRUE)</f>
        <v>0</v>
      </c>
      <c r="V10" s="344">
        <f ca="1">INDIRECT("'"&amp;U$1&amp;"'!E19",TRUE)</f>
        <v>0</v>
      </c>
      <c r="W10" s="120">
        <f ca="1">INDIRECT("'"&amp;W$1&amp;"'!D19",TRUE)</f>
        <v>0</v>
      </c>
      <c r="X10" s="344">
        <f ca="1">INDIRECT("'"&amp;W$1&amp;"'!E19",TRUE)</f>
        <v>0</v>
      </c>
      <c r="Y10" s="120">
        <f ca="1">INDIRECT("'"&amp;Y$1&amp;"'!D19",TRUE)</f>
        <v>0</v>
      </c>
      <c r="Z10" s="344">
        <f ca="1">INDIRECT("'"&amp;Y$1&amp;"'!E19",TRUE)</f>
        <v>0</v>
      </c>
      <c r="AA10" s="120">
        <f ca="1">INDIRECT("'"&amp;AA$1&amp;"'!D19",TRUE)</f>
        <v>0</v>
      </c>
      <c r="AB10" s="344">
        <f ca="1">INDIRECT("'"&amp;AA$1&amp;"'!E19",TRUE)</f>
        <v>0</v>
      </c>
      <c r="AC10" s="120">
        <f ca="1">INDIRECT("'"&amp;AC$1&amp;"'!D19",TRUE)</f>
        <v>0</v>
      </c>
      <c r="AD10" s="344">
        <f ca="1">INDIRECT("'"&amp;AC$1&amp;"'!E19",TRUE)</f>
        <v>0</v>
      </c>
      <c r="AE10" s="120">
        <f ca="1">INDIRECT("'"&amp;AE$1&amp;"'!D19",TRUE)</f>
        <v>0</v>
      </c>
      <c r="AF10" s="344">
        <f ca="1">INDIRECT("'"&amp;AE$1&amp;"'!E19",TRUE)</f>
        <v>0</v>
      </c>
      <c r="AG10" s="120">
        <f ca="1">INDIRECT("'"&amp;AG$1&amp;"'!D19",TRUE)</f>
        <v>0</v>
      </c>
      <c r="AH10" s="344">
        <f ca="1">INDIRECT("'"&amp;AG$1&amp;"'!E19",TRUE)</f>
        <v>0</v>
      </c>
      <c r="AI10" s="120">
        <f ca="1">INDIRECT("'"&amp;AI$1&amp;"'!D19",TRUE)</f>
        <v>0</v>
      </c>
      <c r="AJ10" s="344">
        <f ca="1">INDIRECT("'"&amp;AI$1&amp;"'!E19",TRUE)</f>
        <v>0</v>
      </c>
      <c r="AK10" s="120">
        <f ca="1">INDIRECT("'"&amp;AK$1&amp;"'!D19",TRUE)</f>
        <v>7.0000000000000001E-3</v>
      </c>
      <c r="AL10" s="344">
        <f ca="1">INDIRECT("'"&amp;AK$1&amp;"'!E19",TRUE)</f>
        <v>13646</v>
      </c>
      <c r="AM10" s="120">
        <f ca="1">INDIRECT("'"&amp;AM$1&amp;"'!D19",TRUE)</f>
        <v>0</v>
      </c>
      <c r="AN10" s="344">
        <f ca="1">INDIRECT("'"&amp;AM$1&amp;"'!E19",TRUE)</f>
        <v>0</v>
      </c>
      <c r="AO10" s="120">
        <f ca="1">INDIRECT("'"&amp;AO$1&amp;"'!D19",TRUE)</f>
        <v>0</v>
      </c>
      <c r="AP10" s="344">
        <f ca="1">INDIRECT("'"&amp;AO$1&amp;"'!E19",TRUE)</f>
        <v>0</v>
      </c>
      <c r="AQ10" s="120">
        <f ca="1">INDIRECT("'"&amp;AQ$1&amp;"'!D19",TRUE)</f>
        <v>0</v>
      </c>
      <c r="AR10" s="344">
        <f ca="1">INDIRECT("'"&amp;AQ$1&amp;"'!E19",TRUE)</f>
        <v>0</v>
      </c>
      <c r="AS10" s="120">
        <f ca="1">INDIRECT("'"&amp;AS$1&amp;"'!D19",TRUE)</f>
        <v>0</v>
      </c>
      <c r="AT10" s="344">
        <f ca="1">INDIRECT("'"&amp;AS$1&amp;"'!E19",TRUE)</f>
        <v>0</v>
      </c>
      <c r="AU10" s="87">
        <f ca="1">INDIRECT("'"&amp;AU$1&amp;"'!D19",TRUE)</f>
        <v>0</v>
      </c>
      <c r="AV10" s="105">
        <f ca="1">INDIRECT("'"&amp;AU$1&amp;"'!E19",TRUE)</f>
        <v>0</v>
      </c>
    </row>
    <row r="11" spans="2:48">
      <c r="B11" s="92" t="s">
        <v>98</v>
      </c>
      <c r="C11" s="110">
        <f ca="1">INDIRECT("'"&amp;C$1&amp;"'!D20",TRUE)</f>
        <v>0</v>
      </c>
      <c r="D11" s="344">
        <f ca="1">INDIRECT("'"&amp;C$1&amp;"'!E20",TRUE)</f>
        <v>0</v>
      </c>
      <c r="E11" s="120">
        <f ca="1">INDIRECT("'"&amp;E$1&amp;"'!D20",TRUE)</f>
        <v>0</v>
      </c>
      <c r="F11" s="344">
        <f ca="1">INDIRECT("'"&amp;E$1&amp;"'!E20",TRUE)</f>
        <v>0</v>
      </c>
      <c r="G11" s="120">
        <f ca="1">INDIRECT("'"&amp;G$1&amp;"'!D20",TRUE)</f>
        <v>0</v>
      </c>
      <c r="H11" s="344">
        <f ca="1">INDIRECT("'"&amp;G$1&amp;"'!E20",TRUE)</f>
        <v>0</v>
      </c>
      <c r="I11" s="120">
        <f ca="1">INDIRECT("'"&amp;I$1&amp;"'!D20",TRUE)</f>
        <v>0</v>
      </c>
      <c r="J11" s="344">
        <f ca="1">INDIRECT("'"&amp;I$1&amp;"'!E20",TRUE)</f>
        <v>0</v>
      </c>
      <c r="K11" s="120">
        <f ca="1">INDIRECT("'"&amp;K$1&amp;"'!D20",TRUE)</f>
        <v>0</v>
      </c>
      <c r="L11" s="344">
        <f ca="1">INDIRECT("'"&amp;K$1&amp;"'!E20",TRUE)</f>
        <v>0</v>
      </c>
      <c r="M11" s="120">
        <f ca="1">INDIRECT("'"&amp;M$1&amp;"'!D20",TRUE)</f>
        <v>0</v>
      </c>
      <c r="N11" s="344">
        <f ca="1">INDIRECT("'"&amp;M$1&amp;"'!E20",TRUE)</f>
        <v>0</v>
      </c>
      <c r="O11" s="120">
        <f ca="1">INDIRECT("'"&amp;O$1&amp;"'!D20",TRUE)</f>
        <v>0</v>
      </c>
      <c r="P11" s="344">
        <f ca="1">INDIRECT("'"&amp;O$1&amp;"'!E20",TRUE)</f>
        <v>0</v>
      </c>
      <c r="Q11" s="120">
        <f ca="1">INDIRECT("'"&amp;Q$1&amp;"'!D20",TRUE)</f>
        <v>0</v>
      </c>
      <c r="R11" s="344">
        <f ca="1">INDIRECT("'"&amp;Q$1&amp;"'!E20",TRUE)</f>
        <v>0</v>
      </c>
      <c r="S11" s="120">
        <f ca="1">INDIRECT("'"&amp;S$1&amp;"'!D20",TRUE)</f>
        <v>0</v>
      </c>
      <c r="T11" s="344">
        <f ca="1">INDIRECT("'"&amp;S$1&amp;"'!E20",TRUE)</f>
        <v>0</v>
      </c>
      <c r="U11" s="120">
        <f ca="1">INDIRECT("'"&amp;U$1&amp;"'!D20",TRUE)</f>
        <v>0</v>
      </c>
      <c r="V11" s="344">
        <f ca="1">INDIRECT("'"&amp;U$1&amp;"'!E20",TRUE)</f>
        <v>0</v>
      </c>
      <c r="W11" s="120">
        <f ca="1">INDIRECT("'"&amp;W$1&amp;"'!D20",TRUE)</f>
        <v>0</v>
      </c>
      <c r="X11" s="344">
        <f ca="1">INDIRECT("'"&amp;W$1&amp;"'!E20",TRUE)</f>
        <v>0</v>
      </c>
      <c r="Y11" s="120">
        <f ca="1">INDIRECT("'"&amp;Y$1&amp;"'!D20",TRUE)</f>
        <v>0</v>
      </c>
      <c r="Z11" s="344">
        <f ca="1">INDIRECT("'"&amp;Y$1&amp;"'!E20",TRUE)</f>
        <v>0</v>
      </c>
      <c r="AA11" s="120">
        <f ca="1">INDIRECT("'"&amp;AA$1&amp;"'!D20",TRUE)</f>
        <v>0</v>
      </c>
      <c r="AB11" s="344">
        <f ca="1">INDIRECT("'"&amp;AA$1&amp;"'!E20",TRUE)</f>
        <v>0</v>
      </c>
      <c r="AC11" s="120">
        <f ca="1">INDIRECT("'"&amp;AC$1&amp;"'!D20",TRUE)</f>
        <v>0</v>
      </c>
      <c r="AD11" s="344">
        <f ca="1">INDIRECT("'"&amp;AC$1&amp;"'!E20",TRUE)</f>
        <v>0</v>
      </c>
      <c r="AE11" s="120">
        <f ca="1">INDIRECT("'"&amp;AE$1&amp;"'!D20",TRUE)</f>
        <v>0</v>
      </c>
      <c r="AF11" s="344">
        <f ca="1">INDIRECT("'"&amp;AE$1&amp;"'!E20",TRUE)</f>
        <v>0</v>
      </c>
      <c r="AG11" s="120">
        <f ca="1">INDIRECT("'"&amp;AG$1&amp;"'!D20",TRUE)</f>
        <v>0</v>
      </c>
      <c r="AH11" s="344">
        <f ca="1">INDIRECT("'"&amp;AG$1&amp;"'!E20",TRUE)</f>
        <v>0</v>
      </c>
      <c r="AI11" s="120">
        <f ca="1">INDIRECT("'"&amp;AI$1&amp;"'!D20",TRUE)</f>
        <v>0</v>
      </c>
      <c r="AJ11" s="344">
        <f ca="1">INDIRECT("'"&amp;AI$1&amp;"'!E20",TRUE)</f>
        <v>0</v>
      </c>
      <c r="AK11" s="120">
        <f ca="1">INDIRECT("'"&amp;AK$1&amp;"'!D20",TRUE)</f>
        <v>0</v>
      </c>
      <c r="AL11" s="344">
        <f ca="1">INDIRECT("'"&amp;AK$1&amp;"'!E20",TRUE)</f>
        <v>0</v>
      </c>
      <c r="AM11" s="120">
        <f ca="1">INDIRECT("'"&amp;AM$1&amp;"'!D20",TRUE)</f>
        <v>0</v>
      </c>
      <c r="AN11" s="344">
        <f ca="1">INDIRECT("'"&amp;AM$1&amp;"'!E20",TRUE)</f>
        <v>0</v>
      </c>
      <c r="AO11" s="120">
        <f ca="1">INDIRECT("'"&amp;AO$1&amp;"'!D20",TRUE)</f>
        <v>0</v>
      </c>
      <c r="AP11" s="344">
        <f ca="1">INDIRECT("'"&amp;AO$1&amp;"'!E20",TRUE)</f>
        <v>0</v>
      </c>
      <c r="AQ11" s="120">
        <f ca="1">INDIRECT("'"&amp;AQ$1&amp;"'!D20",TRUE)</f>
        <v>0</v>
      </c>
      <c r="AR11" s="344">
        <f ca="1">INDIRECT("'"&amp;AQ$1&amp;"'!E20",TRUE)</f>
        <v>0</v>
      </c>
      <c r="AS11" s="120">
        <f ca="1">INDIRECT("'"&amp;AS$1&amp;"'!D20",TRUE)</f>
        <v>0</v>
      </c>
      <c r="AT11" s="344">
        <f ca="1">INDIRECT("'"&amp;AS$1&amp;"'!E20",TRUE)</f>
        <v>0</v>
      </c>
      <c r="AU11" s="87">
        <f ca="1">INDIRECT("'"&amp;AU$1&amp;"'!D20",TRUE)</f>
        <v>0</v>
      </c>
      <c r="AV11" s="105">
        <f ca="1">INDIRECT("'"&amp;AU$1&amp;"'!E20",TRUE)</f>
        <v>0</v>
      </c>
    </row>
    <row r="12" spans="2:48">
      <c r="B12" s="92" t="s">
        <v>99</v>
      </c>
      <c r="C12" s="110">
        <f ca="1">INDIRECT("'"&amp;C$1&amp;"'!D21",TRUE)</f>
        <v>0</v>
      </c>
      <c r="D12" s="344">
        <f ca="1">INDIRECT("'"&amp;C$1&amp;"'!e21",TRUE)</f>
        <v>0</v>
      </c>
      <c r="E12" s="120">
        <f ca="1">INDIRECT("'"&amp;E$1&amp;"'!D21",TRUE)</f>
        <v>0</v>
      </c>
      <c r="F12" s="344">
        <f ca="1">INDIRECT("'"&amp;E$1&amp;"'!e21",TRUE)</f>
        <v>0</v>
      </c>
      <c r="G12" s="120">
        <f ca="1">INDIRECT("'"&amp;G$1&amp;"'!D21",TRUE)</f>
        <v>0</v>
      </c>
      <c r="H12" s="344">
        <f ca="1">INDIRECT("'"&amp;G$1&amp;"'!e21",TRUE)</f>
        <v>0</v>
      </c>
      <c r="I12" s="120">
        <f ca="1">INDIRECT("'"&amp;I$1&amp;"'!D21",TRUE)</f>
        <v>0</v>
      </c>
      <c r="J12" s="344">
        <f ca="1">INDIRECT("'"&amp;I$1&amp;"'!e21",TRUE)</f>
        <v>0</v>
      </c>
      <c r="K12" s="120">
        <f ca="1">INDIRECT("'"&amp;K$1&amp;"'!D21",TRUE)</f>
        <v>0</v>
      </c>
      <c r="L12" s="344">
        <f ca="1">INDIRECT("'"&amp;K$1&amp;"'!e21",TRUE)</f>
        <v>0</v>
      </c>
      <c r="M12" s="120">
        <f ca="1">INDIRECT("'"&amp;M$1&amp;"'!D21",TRUE)</f>
        <v>0</v>
      </c>
      <c r="N12" s="344">
        <f ca="1">INDIRECT("'"&amp;M$1&amp;"'!e21",TRUE)</f>
        <v>0</v>
      </c>
      <c r="O12" s="120">
        <f ca="1">INDIRECT("'"&amp;O$1&amp;"'!D21",TRUE)</f>
        <v>0</v>
      </c>
      <c r="P12" s="344">
        <f ca="1">INDIRECT("'"&amp;O$1&amp;"'!e21",TRUE)</f>
        <v>0</v>
      </c>
      <c r="Q12" s="120">
        <f ca="1">INDIRECT("'"&amp;Q$1&amp;"'!D21",TRUE)</f>
        <v>0</v>
      </c>
      <c r="R12" s="344">
        <f ca="1">INDIRECT("'"&amp;Q$1&amp;"'!e21",TRUE)</f>
        <v>0</v>
      </c>
      <c r="S12" s="120">
        <f ca="1">INDIRECT("'"&amp;S$1&amp;"'!D21",TRUE)</f>
        <v>3.1459999999999999</v>
      </c>
      <c r="T12" s="344">
        <f ca="1">INDIRECT("'"&amp;S$1&amp;"'!E21",TRUE)</f>
        <v>382643</v>
      </c>
      <c r="U12" s="120">
        <f ca="1">INDIRECT("'"&amp;U$1&amp;"'!D21",TRUE)</f>
        <v>0</v>
      </c>
      <c r="V12" s="344">
        <f ca="1">INDIRECT("'"&amp;U$1&amp;"'!e21",TRUE)</f>
        <v>0</v>
      </c>
      <c r="W12" s="120">
        <f ca="1">INDIRECT("'"&amp;W$1&amp;"'!D21",TRUE)</f>
        <v>0</v>
      </c>
      <c r="X12" s="344">
        <f ca="1">INDIRECT("'"&amp;W$1&amp;"'!e21",TRUE)</f>
        <v>0</v>
      </c>
      <c r="Y12" s="120">
        <f ca="1">INDIRECT("'"&amp;Y$1&amp;"'!D21",TRUE)</f>
        <v>0</v>
      </c>
      <c r="Z12" s="344">
        <f ca="1">INDIRECT("'"&amp;Y$1&amp;"'!e21",TRUE)</f>
        <v>0</v>
      </c>
      <c r="AA12" s="120">
        <f ca="1">INDIRECT("'"&amp;AA$1&amp;"'!D21",TRUE)</f>
        <v>0</v>
      </c>
      <c r="AB12" s="344">
        <f ca="1">INDIRECT("'"&amp;AA$1&amp;"'!e21",TRUE)</f>
        <v>0</v>
      </c>
      <c r="AC12" s="120">
        <f ca="1">INDIRECT("'"&amp;AC$1&amp;"'!D21",TRUE)</f>
        <v>0</v>
      </c>
      <c r="AD12" s="344">
        <f ca="1">INDIRECT("'"&amp;AC$1&amp;"'!e21",TRUE)</f>
        <v>0</v>
      </c>
      <c r="AE12" s="120">
        <f ca="1">INDIRECT("'"&amp;AE$1&amp;"'!D21",TRUE)</f>
        <v>0</v>
      </c>
      <c r="AF12" s="344">
        <f ca="1">INDIRECT("'"&amp;AE$1&amp;"'!E21",TRUE)</f>
        <v>0</v>
      </c>
      <c r="AG12" s="120">
        <f ca="1">INDIRECT("'"&amp;AG$1&amp;"'!D21",TRUE)</f>
        <v>0</v>
      </c>
      <c r="AH12" s="344">
        <f ca="1">INDIRECT("'"&amp;AG$1&amp;"'!e21",TRUE)</f>
        <v>0</v>
      </c>
      <c r="AI12" s="120">
        <f ca="1">INDIRECT("'"&amp;AI$1&amp;"'!D21",TRUE)</f>
        <v>0</v>
      </c>
      <c r="AJ12" s="344">
        <f ca="1">INDIRECT("'"&amp;AI$1&amp;"'!e21",TRUE)</f>
        <v>0</v>
      </c>
      <c r="AK12" s="120">
        <f ca="1">INDIRECT("'"&amp;AK$1&amp;"'!D21",TRUE)</f>
        <v>0.63300000000000001</v>
      </c>
      <c r="AL12" s="344">
        <f ca="1">INDIRECT("'"&amp;AK$1&amp;"'!e21",TRUE)</f>
        <v>1233943</v>
      </c>
      <c r="AM12" s="120">
        <f ca="1">INDIRECT("'"&amp;AM$1&amp;"'!D21",TRUE)</f>
        <v>0</v>
      </c>
      <c r="AN12" s="344">
        <f ca="1">INDIRECT("'"&amp;AM$1&amp;"'!e21",TRUE)</f>
        <v>0</v>
      </c>
      <c r="AO12" s="120">
        <f ca="1">INDIRECT("'"&amp;AO$1&amp;"'!D21",TRUE)</f>
        <v>0</v>
      </c>
      <c r="AP12" s="344">
        <f ca="1">INDIRECT("'"&amp;AO$1&amp;"'!e21",TRUE)</f>
        <v>0</v>
      </c>
      <c r="AQ12" s="120">
        <f ca="1">INDIRECT("'"&amp;AQ$1&amp;"'!D21",TRUE)</f>
        <v>0</v>
      </c>
      <c r="AR12" s="344">
        <f ca="1">INDIRECT("'"&amp;AQ$1&amp;"'!e21",TRUE)</f>
        <v>0</v>
      </c>
      <c r="AS12" s="120">
        <f ca="1">INDIRECT("'"&amp;AS$1&amp;"'!D21",TRUE)</f>
        <v>0</v>
      </c>
      <c r="AT12" s="344">
        <f ca="1">INDIRECT("'"&amp;AS$1&amp;"'!e21",TRUE)</f>
        <v>0</v>
      </c>
      <c r="AU12" s="87">
        <f ca="1">INDIRECT("'"&amp;AU$1&amp;"'!D21",TRUE)</f>
        <v>0</v>
      </c>
      <c r="AV12" s="105">
        <f ca="1">INDIRECT("'"&amp;AU$1&amp;"'!e21",TRUE)</f>
        <v>0</v>
      </c>
    </row>
    <row r="13" spans="2:48">
      <c r="B13" s="92" t="s">
        <v>100</v>
      </c>
      <c r="C13" s="110">
        <f ca="1">INDIRECT("'"&amp;C$1&amp;"'!D22",TRUE)</f>
        <v>0</v>
      </c>
      <c r="D13" s="344">
        <f ca="1">INDIRECT("'"&amp;C$1&amp;"'!E22",TRUE)</f>
        <v>0</v>
      </c>
      <c r="E13" s="120">
        <f ca="1">INDIRECT("'"&amp;E$1&amp;"'!D22",TRUE)</f>
        <v>0</v>
      </c>
      <c r="F13" s="344">
        <f ca="1">INDIRECT("'"&amp;E$1&amp;"'!E22",TRUE)</f>
        <v>0</v>
      </c>
      <c r="G13" s="120">
        <f ca="1">INDIRECT("'"&amp;G$1&amp;"'!D22",TRUE)</f>
        <v>0</v>
      </c>
      <c r="H13" s="344">
        <f ca="1">INDIRECT("'"&amp;G$1&amp;"'!E22",TRUE)</f>
        <v>0</v>
      </c>
      <c r="I13" s="120">
        <f ca="1">INDIRECT("'"&amp;I$1&amp;"'!D22",TRUE)</f>
        <v>0</v>
      </c>
      <c r="J13" s="344">
        <f ca="1">INDIRECT("'"&amp;I$1&amp;"'!E22",TRUE)</f>
        <v>0</v>
      </c>
      <c r="K13" s="120">
        <f ca="1">INDIRECT("'"&amp;K$1&amp;"'!D22",TRUE)</f>
        <v>0</v>
      </c>
      <c r="L13" s="344">
        <f ca="1">INDIRECT("'"&amp;K$1&amp;"'!E22",TRUE)</f>
        <v>0</v>
      </c>
      <c r="M13" s="120">
        <f ca="1">INDIRECT("'"&amp;M$1&amp;"'!D22",TRUE)</f>
        <v>0</v>
      </c>
      <c r="N13" s="344">
        <f ca="1">INDIRECT("'"&amp;M$1&amp;"'!E22",TRUE)</f>
        <v>0</v>
      </c>
      <c r="O13" s="120">
        <f ca="1">INDIRECT("'"&amp;O$1&amp;"'!D22",TRUE)</f>
        <v>0.29199999999999998</v>
      </c>
      <c r="P13" s="344">
        <f ca="1">INDIRECT("'"&amp;O$1&amp;"'!E22",TRUE)</f>
        <v>184239</v>
      </c>
      <c r="Q13" s="120">
        <f ca="1">INDIRECT("'"&amp;Q$1&amp;"'!D22",TRUE)</f>
        <v>0</v>
      </c>
      <c r="R13" s="344">
        <f ca="1">INDIRECT("'"&amp;Q$1&amp;"'!E22",TRUE)</f>
        <v>0</v>
      </c>
      <c r="S13" s="120">
        <f ca="1">INDIRECT("'"&amp;S$1&amp;"'!D22",TRUE)</f>
        <v>0</v>
      </c>
      <c r="T13" s="344">
        <f ca="1">INDIRECT("'"&amp;S$1&amp;"'!E22",TRUE)</f>
        <v>0</v>
      </c>
      <c r="U13" s="120">
        <f ca="1">INDIRECT("'"&amp;U$1&amp;"'!D22",TRUE)</f>
        <v>0</v>
      </c>
      <c r="V13" s="344">
        <f ca="1">INDIRECT("'"&amp;U$1&amp;"'!E22",TRUE)</f>
        <v>0</v>
      </c>
      <c r="W13" s="120">
        <f ca="1">INDIRECT("'"&amp;W$1&amp;"'!D22",TRUE)</f>
        <v>0</v>
      </c>
      <c r="X13" s="344">
        <f ca="1">INDIRECT("'"&amp;W$1&amp;"'!E22",TRUE)</f>
        <v>0</v>
      </c>
      <c r="Y13" s="120">
        <f ca="1">INDIRECT("'"&amp;Y$1&amp;"'!D22",TRUE)</f>
        <v>0</v>
      </c>
      <c r="Z13" s="344">
        <f ca="1">INDIRECT("'"&amp;Y$1&amp;"'!E22",TRUE)</f>
        <v>0</v>
      </c>
      <c r="AA13" s="120">
        <f ca="1">INDIRECT("'"&amp;AA$1&amp;"'!D22",TRUE)</f>
        <v>0</v>
      </c>
      <c r="AB13" s="344">
        <f ca="1">INDIRECT("'"&amp;AA$1&amp;"'!E22",TRUE)</f>
        <v>0</v>
      </c>
      <c r="AC13" s="120">
        <f ca="1">INDIRECT("'"&amp;AC$1&amp;"'!D22",TRUE)</f>
        <v>0</v>
      </c>
      <c r="AD13" s="344">
        <f ca="1">INDIRECT("'"&amp;AC$1&amp;"'!E22",TRUE)</f>
        <v>0</v>
      </c>
      <c r="AE13" s="120">
        <f ca="1">INDIRECT("'"&amp;AE$1&amp;"'!D22",TRUE)</f>
        <v>0</v>
      </c>
      <c r="AF13" s="344">
        <f ca="1">INDIRECT("'"&amp;AE$1&amp;"'!E22",TRUE)</f>
        <v>0</v>
      </c>
      <c r="AG13" s="120">
        <f ca="1">INDIRECT("'"&amp;AG$1&amp;"'!D22",TRUE)</f>
        <v>0</v>
      </c>
      <c r="AH13" s="344">
        <f ca="1">INDIRECT("'"&amp;AG$1&amp;"'!E22",TRUE)</f>
        <v>0</v>
      </c>
      <c r="AI13" s="120">
        <f ca="1">INDIRECT("'"&amp;AI$1&amp;"'!D22",TRUE)</f>
        <v>0</v>
      </c>
      <c r="AJ13" s="344">
        <f ca="1">INDIRECT("'"&amp;AI$1&amp;"'!E22",TRUE)</f>
        <v>0</v>
      </c>
      <c r="AK13" s="120">
        <f ca="1">INDIRECT("'"&amp;AK$1&amp;"'!D22",TRUE)</f>
        <v>0.29899999999999999</v>
      </c>
      <c r="AL13" s="344">
        <f ca="1">INDIRECT("'"&amp;AK$1&amp;"'!E22",TRUE)</f>
        <v>582858</v>
      </c>
      <c r="AM13" s="120">
        <f ca="1">INDIRECT("'"&amp;AM$1&amp;"'!D22",TRUE)</f>
        <v>0.22910006281507936</v>
      </c>
      <c r="AN13" s="344">
        <f ca="1">INDIRECT("'"&amp;AM$1&amp;"'!E22",TRUE)</f>
        <v>493370</v>
      </c>
      <c r="AO13" s="120">
        <f ca="1">INDIRECT("'"&amp;AO$1&amp;"'!D22",TRUE)</f>
        <v>0</v>
      </c>
      <c r="AP13" s="344">
        <f ca="1">INDIRECT("'"&amp;AO$1&amp;"'!E22",TRUE)</f>
        <v>0</v>
      </c>
      <c r="AQ13" s="120">
        <f ca="1">INDIRECT("'"&amp;AQ$1&amp;"'!D22",TRUE)</f>
        <v>0</v>
      </c>
      <c r="AR13" s="344">
        <f ca="1">INDIRECT("'"&amp;AQ$1&amp;"'!E22",TRUE)</f>
        <v>0</v>
      </c>
      <c r="AS13" s="120">
        <f ca="1">INDIRECT("'"&amp;AS$1&amp;"'!D22",TRUE)</f>
        <v>0</v>
      </c>
      <c r="AT13" s="344">
        <f ca="1">INDIRECT("'"&amp;AS$1&amp;"'!E22",TRUE)</f>
        <v>0</v>
      </c>
      <c r="AU13" s="87">
        <f ca="1">INDIRECT("'"&amp;AU$1&amp;"'!D22",TRUE)</f>
        <v>0</v>
      </c>
      <c r="AV13" s="105">
        <f ca="1">INDIRECT("'"&amp;AU$1&amp;"'!E22",TRUE)</f>
        <v>0</v>
      </c>
    </row>
    <row r="14" spans="2:48">
      <c r="B14" s="92" t="s">
        <v>101</v>
      </c>
      <c r="C14" s="110">
        <f ca="1">INDIRECT("'"&amp;C$1&amp;"'!D23",TRUE)</f>
        <v>0</v>
      </c>
      <c r="D14" s="344">
        <f ca="1">INDIRECT("'"&amp;C$1&amp;"'!E23",TRUE)</f>
        <v>0</v>
      </c>
      <c r="E14" s="120">
        <f ca="1">INDIRECT("'"&amp;E$1&amp;"'!D23",TRUE)</f>
        <v>0</v>
      </c>
      <c r="F14" s="344">
        <f ca="1">INDIRECT("'"&amp;E$1&amp;"'!E23",TRUE)</f>
        <v>0</v>
      </c>
      <c r="G14" s="120">
        <f ca="1">INDIRECT("'"&amp;G$1&amp;"'!D23",TRUE)</f>
        <v>0</v>
      </c>
      <c r="H14" s="344">
        <f ca="1">INDIRECT("'"&amp;G$1&amp;"'!E23",TRUE)</f>
        <v>0</v>
      </c>
      <c r="I14" s="120">
        <f ca="1">INDIRECT("'"&amp;I$1&amp;"'!D23",TRUE)</f>
        <v>0</v>
      </c>
      <c r="J14" s="344">
        <f ca="1">INDIRECT("'"&amp;I$1&amp;"'!E23",TRUE)</f>
        <v>0</v>
      </c>
      <c r="K14" s="120">
        <f ca="1">INDIRECT("'"&amp;K$1&amp;"'!D23",TRUE)</f>
        <v>0</v>
      </c>
      <c r="L14" s="344">
        <f ca="1">INDIRECT("'"&amp;K$1&amp;"'!E23",TRUE)</f>
        <v>0</v>
      </c>
      <c r="M14" s="120">
        <f ca="1">INDIRECT("'"&amp;M$1&amp;"'!D23",TRUE)</f>
        <v>0</v>
      </c>
      <c r="N14" s="344">
        <f ca="1">INDIRECT("'"&amp;M$1&amp;"'!E23",TRUE)</f>
        <v>0</v>
      </c>
      <c r="O14" s="120">
        <f ca="1">INDIRECT("'"&amp;O$1&amp;"'!D23",TRUE)</f>
        <v>0</v>
      </c>
      <c r="P14" s="344">
        <f ca="1">INDIRECT("'"&amp;O$1&amp;"'!E23",TRUE)</f>
        <v>0</v>
      </c>
      <c r="Q14" s="120">
        <f ca="1">INDIRECT("'"&amp;Q$1&amp;"'!D23",TRUE)</f>
        <v>0</v>
      </c>
      <c r="R14" s="344">
        <f ca="1">INDIRECT("'"&amp;Q$1&amp;"'!E23",TRUE)</f>
        <v>0</v>
      </c>
      <c r="S14" s="120">
        <f ca="1">INDIRECT("'"&amp;S$1&amp;"'!D23",TRUE)</f>
        <v>1.492</v>
      </c>
      <c r="T14" s="344">
        <f ca="1">INDIRECT("'"&amp;S$1&amp;"'!E23",TRUE)</f>
        <v>181470</v>
      </c>
      <c r="U14" s="120">
        <f ca="1">INDIRECT("'"&amp;U$1&amp;"'!D23",TRUE)</f>
        <v>0</v>
      </c>
      <c r="V14" s="344">
        <f ca="1">INDIRECT("'"&amp;U$1&amp;"'!E23",TRUE)</f>
        <v>0</v>
      </c>
      <c r="W14" s="120">
        <f ca="1">INDIRECT("'"&amp;W$1&amp;"'!D23",TRUE)</f>
        <v>0</v>
      </c>
      <c r="X14" s="344">
        <f ca="1">INDIRECT("'"&amp;W$1&amp;"'!E23",TRUE)</f>
        <v>0</v>
      </c>
      <c r="Y14" s="120">
        <f ca="1">INDIRECT("'"&amp;Y$1&amp;"'!D23",TRUE)</f>
        <v>0</v>
      </c>
      <c r="Z14" s="344">
        <f ca="1">INDIRECT("'"&amp;Y$1&amp;"'!E23",TRUE)</f>
        <v>0</v>
      </c>
      <c r="AA14" s="120">
        <f ca="1">INDIRECT("'"&amp;AA$1&amp;"'!D23",TRUE)</f>
        <v>0</v>
      </c>
      <c r="AB14" s="344">
        <f ca="1">INDIRECT("'"&amp;AA$1&amp;"'!E23",TRUE)</f>
        <v>0</v>
      </c>
      <c r="AC14" s="120">
        <f ca="1">INDIRECT("'"&amp;AC$1&amp;"'!D23",TRUE)</f>
        <v>0</v>
      </c>
      <c r="AD14" s="344">
        <f ca="1">INDIRECT("'"&amp;AC$1&amp;"'!E23",TRUE)</f>
        <v>0</v>
      </c>
      <c r="AE14" s="120">
        <f ca="1">INDIRECT("'"&amp;AE$1&amp;"'!D23",TRUE)</f>
        <v>0</v>
      </c>
      <c r="AF14" s="344">
        <f ca="1">INDIRECT("'"&amp;AE$1&amp;"'!E23",TRUE)</f>
        <v>0</v>
      </c>
      <c r="AG14" s="120">
        <f ca="1">INDIRECT("'"&amp;AG$1&amp;"'!D23",TRUE)</f>
        <v>0</v>
      </c>
      <c r="AH14" s="344">
        <f ca="1">INDIRECT("'"&amp;AG$1&amp;"'!E23",TRUE)</f>
        <v>0</v>
      </c>
      <c r="AI14" s="120">
        <f ca="1">INDIRECT("'"&amp;AI$1&amp;"'!D23",TRUE)</f>
        <v>0</v>
      </c>
      <c r="AJ14" s="344">
        <f ca="1">INDIRECT("'"&amp;AI$1&amp;"'!E23",TRUE)</f>
        <v>0</v>
      </c>
      <c r="AK14" s="120">
        <f ca="1">INDIRECT("'"&amp;AK$1&amp;"'!D23",TRUE)</f>
        <v>1.9E-2</v>
      </c>
      <c r="AL14" s="344">
        <f ca="1">INDIRECT("'"&amp;AK$1&amp;"'!E23",TRUE)</f>
        <v>37038</v>
      </c>
      <c r="AM14" s="120">
        <f ca="1">INDIRECT("'"&amp;AM$1&amp;"'!D23",TRUE)</f>
        <v>0.314</v>
      </c>
      <c r="AN14" s="344">
        <f ca="1">INDIRECT("'"&amp;AM$1&amp;"'!E23",TRUE)</f>
        <v>676203</v>
      </c>
      <c r="AO14" s="120">
        <f ca="1">INDIRECT("'"&amp;AO$1&amp;"'!D23",TRUE)</f>
        <v>0</v>
      </c>
      <c r="AP14" s="344">
        <f ca="1">INDIRECT("'"&amp;AO$1&amp;"'!E23",TRUE)</f>
        <v>0</v>
      </c>
      <c r="AQ14" s="120">
        <f ca="1">INDIRECT("'"&amp;AQ$1&amp;"'!D23",TRUE)</f>
        <v>0</v>
      </c>
      <c r="AR14" s="344">
        <f ca="1">INDIRECT("'"&amp;AQ$1&amp;"'!E23",TRUE)</f>
        <v>0</v>
      </c>
      <c r="AS14" s="120">
        <f ca="1">INDIRECT("'"&amp;AS$1&amp;"'!D23",TRUE)</f>
        <v>0</v>
      </c>
      <c r="AT14" s="344">
        <f ca="1">INDIRECT("'"&amp;AS$1&amp;"'!E23",TRUE)</f>
        <v>0</v>
      </c>
      <c r="AU14" s="87">
        <f ca="1">INDIRECT("'"&amp;AU$1&amp;"'!D23",TRUE)</f>
        <v>0</v>
      </c>
      <c r="AV14" s="105">
        <f ca="1">INDIRECT("'"&amp;AU$1&amp;"'!E23",TRUE)</f>
        <v>0</v>
      </c>
    </row>
    <row r="15" spans="2:48">
      <c r="B15" s="92" t="s">
        <v>102</v>
      </c>
      <c r="C15" s="110">
        <f ca="1">INDIRECT("'"&amp;C$1&amp;"'!D24",TRUE)</f>
        <v>0</v>
      </c>
      <c r="D15" s="344">
        <f ca="1">INDIRECT("'"&amp;C$1&amp;"'!E24",TRUE)</f>
        <v>0</v>
      </c>
      <c r="E15" s="120">
        <f ca="1">INDIRECT("'"&amp;E$1&amp;"'!D24",TRUE)</f>
        <v>0</v>
      </c>
      <c r="F15" s="344">
        <f ca="1">INDIRECT("'"&amp;E$1&amp;"'!E24",TRUE)</f>
        <v>0</v>
      </c>
      <c r="G15" s="120">
        <f ca="1">INDIRECT("'"&amp;G$1&amp;"'!D24",TRUE)</f>
        <v>0</v>
      </c>
      <c r="H15" s="344">
        <f ca="1">INDIRECT("'"&amp;G$1&amp;"'!E24",TRUE)</f>
        <v>0</v>
      </c>
      <c r="I15" s="120">
        <f ca="1">INDIRECT("'"&amp;I$1&amp;"'!D24",TRUE)</f>
        <v>0</v>
      </c>
      <c r="J15" s="344">
        <f ca="1">INDIRECT("'"&amp;I$1&amp;"'!E24",TRUE)</f>
        <v>0</v>
      </c>
      <c r="K15" s="120">
        <f ca="1">INDIRECT("'"&amp;K$1&amp;"'!D24",TRUE)</f>
        <v>0</v>
      </c>
      <c r="L15" s="344">
        <f ca="1">INDIRECT("'"&amp;K$1&amp;"'!E24",TRUE)</f>
        <v>0</v>
      </c>
      <c r="M15" s="120">
        <f ca="1">INDIRECT("'"&amp;M$1&amp;"'!D24",TRUE)</f>
        <v>0</v>
      </c>
      <c r="N15" s="344">
        <f ca="1">INDIRECT("'"&amp;M$1&amp;"'!E24",TRUE)</f>
        <v>0</v>
      </c>
      <c r="O15" s="120">
        <f ca="1">INDIRECT("'"&amp;O$1&amp;"'!D24",TRUE)</f>
        <v>0</v>
      </c>
      <c r="P15" s="344">
        <f ca="1">INDIRECT("'"&amp;O$1&amp;"'!E24",TRUE)</f>
        <v>0</v>
      </c>
      <c r="Q15" s="120">
        <f ca="1">INDIRECT("'"&amp;Q$1&amp;"'!D24",TRUE)</f>
        <v>0</v>
      </c>
      <c r="R15" s="344">
        <f ca="1">INDIRECT("'"&amp;Q$1&amp;"'!E24",TRUE)</f>
        <v>0</v>
      </c>
      <c r="S15" s="120">
        <f ca="1">INDIRECT("'"&amp;S$1&amp;"'!D24",TRUE)</f>
        <v>0.629</v>
      </c>
      <c r="T15" s="344">
        <f ca="1">INDIRECT("'"&amp;S$1&amp;"'!E24",TRUE)</f>
        <v>76504</v>
      </c>
      <c r="U15" s="120">
        <f ca="1">INDIRECT("'"&amp;U$1&amp;"'!D24",TRUE)</f>
        <v>0</v>
      </c>
      <c r="V15" s="344">
        <f ca="1">INDIRECT("'"&amp;U$1&amp;"'!E24",TRUE)</f>
        <v>0</v>
      </c>
      <c r="W15" s="120">
        <f ca="1">INDIRECT("'"&amp;W$1&amp;"'!D24",TRUE)</f>
        <v>0</v>
      </c>
      <c r="X15" s="344">
        <f ca="1">INDIRECT("'"&amp;W$1&amp;"'!E24",TRUE)</f>
        <v>0</v>
      </c>
      <c r="Y15" s="120">
        <f ca="1">INDIRECT("'"&amp;Y$1&amp;"'!D24",TRUE)</f>
        <v>0</v>
      </c>
      <c r="Z15" s="344">
        <f ca="1">INDIRECT("'"&amp;Y$1&amp;"'!E24",TRUE)</f>
        <v>0</v>
      </c>
      <c r="AA15" s="120">
        <f ca="1">INDIRECT("'"&amp;AA$1&amp;"'!D24",TRUE)</f>
        <v>0</v>
      </c>
      <c r="AB15" s="344">
        <f ca="1">INDIRECT("'"&amp;AA$1&amp;"'!E24",TRUE)</f>
        <v>0</v>
      </c>
      <c r="AC15" s="120">
        <f ca="1">INDIRECT("'"&amp;AC$1&amp;"'!D24",TRUE)</f>
        <v>0</v>
      </c>
      <c r="AD15" s="344">
        <f ca="1">INDIRECT("'"&amp;AC$1&amp;"'!E24",TRUE)</f>
        <v>0</v>
      </c>
      <c r="AE15" s="120">
        <f ca="1">INDIRECT("'"&amp;AE$1&amp;"'!D24",TRUE)</f>
        <v>0</v>
      </c>
      <c r="AF15" s="344">
        <f ca="1">INDIRECT("'"&amp;AE$1&amp;"'!E24",TRUE)</f>
        <v>0</v>
      </c>
      <c r="AG15" s="120">
        <f ca="1">INDIRECT("'"&amp;AG$1&amp;"'!D24",TRUE)</f>
        <v>0</v>
      </c>
      <c r="AH15" s="344">
        <f ca="1">INDIRECT("'"&amp;AG$1&amp;"'!E24",TRUE)</f>
        <v>0</v>
      </c>
      <c r="AI15" s="120">
        <f ca="1">INDIRECT("'"&amp;AI$1&amp;"'!D24",TRUE)</f>
        <v>0</v>
      </c>
      <c r="AJ15" s="344">
        <f ca="1">INDIRECT("'"&amp;AI$1&amp;"'!E24",TRUE)</f>
        <v>0</v>
      </c>
      <c r="AK15" s="120">
        <f ca="1">INDIRECT("'"&amp;AK$1&amp;"'!D24",TRUE)</f>
        <v>7.0000000000000001E-3</v>
      </c>
      <c r="AL15" s="344">
        <f ca="1">INDIRECT("'"&amp;AK$1&amp;"'!E24",TRUE)</f>
        <v>13646</v>
      </c>
      <c r="AM15" s="120">
        <f ca="1">INDIRECT("'"&amp;AM$1&amp;"'!D24",TRUE)</f>
        <v>0</v>
      </c>
      <c r="AN15" s="344">
        <f ca="1">INDIRECT("'"&amp;AM$1&amp;"'!E24",TRUE)</f>
        <v>0</v>
      </c>
      <c r="AO15" s="120">
        <f ca="1">INDIRECT("'"&amp;AO$1&amp;"'!D24",TRUE)</f>
        <v>0</v>
      </c>
      <c r="AP15" s="344">
        <f ca="1">INDIRECT("'"&amp;AO$1&amp;"'!E24",TRUE)</f>
        <v>0</v>
      </c>
      <c r="AQ15" s="120">
        <f ca="1">INDIRECT("'"&amp;AQ$1&amp;"'!D24",TRUE)</f>
        <v>0</v>
      </c>
      <c r="AR15" s="344">
        <f ca="1">INDIRECT("'"&amp;AQ$1&amp;"'!E24",TRUE)</f>
        <v>0</v>
      </c>
      <c r="AS15" s="120">
        <f ca="1">INDIRECT("'"&amp;AS$1&amp;"'!D24",TRUE)</f>
        <v>0</v>
      </c>
      <c r="AT15" s="344">
        <f ca="1">INDIRECT("'"&amp;AS$1&amp;"'!E24",TRUE)</f>
        <v>0</v>
      </c>
      <c r="AU15" s="87">
        <f ca="1">INDIRECT("'"&amp;AU$1&amp;"'!D24",TRUE)</f>
        <v>0</v>
      </c>
      <c r="AV15" s="105">
        <f ca="1">INDIRECT("'"&amp;AU$1&amp;"'!E24",TRUE)</f>
        <v>0</v>
      </c>
    </row>
    <row r="16" spans="2:48">
      <c r="B16" s="92" t="s">
        <v>103</v>
      </c>
      <c r="C16" s="110">
        <f ca="1">INDIRECT("'"&amp;C$1&amp;"'!D25",TRUE)</f>
        <v>12</v>
      </c>
      <c r="D16" s="344">
        <f ca="1">INDIRECT("'"&amp;C$1&amp;"'!E25",TRUE)</f>
        <v>4974665</v>
      </c>
      <c r="E16" s="120">
        <f ca="1">INDIRECT("'"&amp;E$1&amp;"'!D25",TRUE)</f>
        <v>1.651</v>
      </c>
      <c r="F16" s="344">
        <f ca="1">INDIRECT("'"&amp;E$1&amp;"'!E25",TRUE)</f>
        <v>332694</v>
      </c>
      <c r="G16" s="120">
        <f ca="1">INDIRECT("'"&amp;G$1&amp;"'!D25",TRUE)</f>
        <v>11.17</v>
      </c>
      <c r="H16" s="344">
        <f ca="1">INDIRECT("'"&amp;G$1&amp;"'!E25",TRUE)</f>
        <v>46719900</v>
      </c>
      <c r="I16" s="120">
        <f ca="1">INDIRECT("'"&amp;I$1&amp;"'!D25",TRUE)</f>
        <v>11.334</v>
      </c>
      <c r="J16" s="344">
        <f ca="1">INDIRECT("'"&amp;I$1&amp;"'!E25",TRUE)</f>
        <v>6396195</v>
      </c>
      <c r="K16" s="120">
        <f ca="1">INDIRECT("'"&amp;K$1&amp;"'!D25",TRUE)</f>
        <v>12</v>
      </c>
      <c r="L16" s="344">
        <f ca="1">INDIRECT("'"&amp;K$1&amp;"'!E25",TRUE)</f>
        <v>13323028</v>
      </c>
      <c r="M16" s="120">
        <f ca="1">INDIRECT("'"&amp;M$1&amp;"'!D25",TRUE)</f>
        <v>8.6069999999999993</v>
      </c>
      <c r="N16" s="344">
        <f ca="1">INDIRECT("'"&amp;M$1&amp;"'!E25",TRUE)</f>
        <v>1504353</v>
      </c>
      <c r="O16" s="120">
        <f ca="1">INDIRECT("'"&amp;O$1&amp;"'!D25",TRUE)</f>
        <v>7.258</v>
      </c>
      <c r="P16" s="344">
        <f ca="1">INDIRECT("'"&amp;O$1&amp;"'!E25",TRUE)</f>
        <v>4579484</v>
      </c>
      <c r="Q16" s="120">
        <f ca="1">INDIRECT("'"&amp;Q$1&amp;"'!D25",TRUE)</f>
        <v>12</v>
      </c>
      <c r="R16" s="344">
        <f ca="1">INDIRECT("'"&amp;Q$1&amp;"'!E25",TRUE)</f>
        <v>2298750</v>
      </c>
      <c r="S16" s="120">
        <f ca="1">INDIRECT("'"&amp;S$1&amp;"'!D25",TRUE)</f>
        <v>2.375</v>
      </c>
      <c r="T16" s="344">
        <f ca="1">INDIRECT("'"&amp;S$1&amp;"'!E25",TRUE)</f>
        <v>288867</v>
      </c>
      <c r="U16" s="120">
        <f ca="1">INDIRECT("'"&amp;U$1&amp;"'!D25",TRUE)</f>
        <v>9.2010000000000005</v>
      </c>
      <c r="V16" s="344">
        <f ca="1">INDIRECT("'"&amp;U$1&amp;"'!E25",TRUE)</f>
        <v>3729424</v>
      </c>
      <c r="W16" s="120">
        <f ca="1">INDIRECT("'"&amp;W$1&amp;"'!D25",TRUE)</f>
        <v>9.5</v>
      </c>
      <c r="X16" s="344">
        <f ca="1">INDIRECT("'"&amp;W$1&amp;"'!E25",TRUE)</f>
        <v>13766331</v>
      </c>
      <c r="Y16" s="120">
        <f ca="1">INDIRECT("'"&amp;Y$1&amp;"'!D25",TRUE)</f>
        <v>9.1920000000000002</v>
      </c>
      <c r="Z16" s="344">
        <f ca="1">INDIRECT("'"&amp;Y$1&amp;"'!E25",TRUE)</f>
        <v>6296023</v>
      </c>
      <c r="AA16" s="120">
        <f ca="1">INDIRECT("'"&amp;AA$1&amp;"'!D25",TRUE)</f>
        <v>12</v>
      </c>
      <c r="AB16" s="344">
        <f ca="1">INDIRECT("'"&amp;AA$1&amp;"'!E25",TRUE)</f>
        <v>14424905</v>
      </c>
      <c r="AC16" s="120">
        <f ca="1">INDIRECT("'"&amp;AC$1&amp;"'!D25",TRUE)</f>
        <v>10.5</v>
      </c>
      <c r="AD16" s="344">
        <f ca="1">INDIRECT("'"&amp;AC$1&amp;"'!E25",TRUE)</f>
        <v>1030416</v>
      </c>
      <c r="AE16" s="120">
        <f ca="1">INDIRECT("'"&amp;AE$1&amp;"'!D25",TRUE)</f>
        <v>12</v>
      </c>
      <c r="AF16" s="344">
        <f ca="1">INDIRECT("'"&amp;AE$1&amp;"'!E25",TRUE)</f>
        <v>7259786</v>
      </c>
      <c r="AG16" s="120">
        <f ca="1">INDIRECT("'"&amp;AG$1&amp;"'!D25",TRUE)</f>
        <v>9.5850000000000009</v>
      </c>
      <c r="AH16" s="344">
        <f ca="1">INDIRECT("'"&amp;AG$1&amp;"'!E25",TRUE)</f>
        <v>1965401</v>
      </c>
      <c r="AI16" s="120">
        <f ca="1">INDIRECT("'"&amp;AI$1&amp;"'!D25",TRUE)</f>
        <v>12</v>
      </c>
      <c r="AJ16" s="344">
        <f ca="1">INDIRECT("'"&amp;AI$1&amp;"'!E25",TRUE)</f>
        <v>4841343</v>
      </c>
      <c r="AK16" s="120">
        <f ca="1">INDIRECT("'"&amp;AK$1&amp;"'!D25",TRUE)</f>
        <v>9.67</v>
      </c>
      <c r="AL16" s="344">
        <f ca="1">INDIRECT("'"&amp;AK$1&amp;"'!E25",TRUE)</f>
        <v>18850287</v>
      </c>
      <c r="AM16" s="120">
        <f ca="1">INDIRECT("'"&amp;AM$1&amp;"'!D25",TRUE)</f>
        <v>9.0809999999999995</v>
      </c>
      <c r="AN16" s="344">
        <f ca="1">INDIRECT("'"&amp;AM$1&amp;"'!E25",TRUE)</f>
        <v>19556053</v>
      </c>
      <c r="AO16" s="120">
        <f ca="1">INDIRECT("'"&amp;AO$1&amp;"'!D25",TRUE)</f>
        <v>6.1050000000000004</v>
      </c>
      <c r="AP16" s="344">
        <f ca="1">INDIRECT("'"&amp;AO$1&amp;"'!E25",TRUE)</f>
        <v>8850842</v>
      </c>
      <c r="AQ16" s="120">
        <f ca="1">INDIRECT("'"&amp;AQ$1&amp;"'!D25",TRUE)</f>
        <v>11</v>
      </c>
      <c r="AR16" s="344">
        <f ca="1">INDIRECT("'"&amp;AQ$1&amp;"'!E25",TRUE)</f>
        <v>4032974</v>
      </c>
      <c r="AS16" s="120">
        <f ca="1">INDIRECT("'"&amp;AS$1&amp;"'!D25",TRUE)</f>
        <v>9.3979999999999997</v>
      </c>
      <c r="AT16" s="344">
        <f ca="1">INDIRECT("'"&amp;AS$1&amp;"'!E25",TRUE)</f>
        <v>1168308</v>
      </c>
      <c r="AU16" s="87">
        <f ca="1">INDIRECT("'"&amp;AU$1&amp;"'!D25",TRUE)</f>
        <v>12</v>
      </c>
      <c r="AV16" s="105">
        <f ca="1">INDIRECT("'"&amp;AU$1&amp;"'!E25",TRUE)</f>
        <v>1635038</v>
      </c>
    </row>
    <row r="17" spans="2:48" ht="16.5" thickBot="1">
      <c r="B17" s="96" t="s">
        <v>104</v>
      </c>
      <c r="C17" s="111">
        <f ca="1">INDIRECT("'"&amp;C$1&amp;"'!D26",TRUE)</f>
        <v>0</v>
      </c>
      <c r="D17" s="345">
        <f ca="1">INDIRECT("'"&amp;C$1&amp;"'!E26",TRUE)</f>
        <v>0</v>
      </c>
      <c r="E17" s="121">
        <f ca="1">INDIRECT("'"&amp;E$1&amp;"'!D26",TRUE)</f>
        <v>0</v>
      </c>
      <c r="F17" s="345">
        <f ca="1">INDIRECT("'"&amp;E$1&amp;"'!E26",TRUE)</f>
        <v>0</v>
      </c>
      <c r="G17" s="121">
        <f ca="1">INDIRECT("'"&amp;G$1&amp;"'!D26",TRUE)</f>
        <v>0</v>
      </c>
      <c r="H17" s="345">
        <f ca="1">INDIRECT("'"&amp;G$1&amp;"'!E26",TRUE)</f>
        <v>0</v>
      </c>
      <c r="I17" s="121">
        <f ca="1">INDIRECT("'"&amp;I$1&amp;"'!D26",TRUE)</f>
        <v>0</v>
      </c>
      <c r="J17" s="345">
        <f ca="1">INDIRECT("'"&amp;I$1&amp;"'!E26",TRUE)</f>
        <v>0</v>
      </c>
      <c r="K17" s="121">
        <f ca="1">INDIRECT("'"&amp;K$1&amp;"'!D26",TRUE)</f>
        <v>0</v>
      </c>
      <c r="L17" s="345">
        <f ca="1">INDIRECT("'"&amp;K$1&amp;"'!E26",TRUE)</f>
        <v>0</v>
      </c>
      <c r="M17" s="121">
        <f ca="1">INDIRECT("'"&amp;M$1&amp;"'!D26",TRUE)</f>
        <v>0</v>
      </c>
      <c r="N17" s="345">
        <f ca="1">INDIRECT("'"&amp;M$1&amp;"'!E26",TRUE)</f>
        <v>0</v>
      </c>
      <c r="O17" s="121">
        <f ca="1">INDIRECT("'"&amp;O$1&amp;"'!D26",TRUE)</f>
        <v>0</v>
      </c>
      <c r="P17" s="345">
        <f ca="1">INDIRECT("'"&amp;O$1&amp;"'!E26",TRUE)</f>
        <v>0</v>
      </c>
      <c r="Q17" s="121">
        <f ca="1">INDIRECT("'"&amp;Q$1&amp;"'!D26",TRUE)</f>
        <v>0</v>
      </c>
      <c r="R17" s="345">
        <f ca="1">INDIRECT("'"&amp;Q$1&amp;"'!E26",TRUE)</f>
        <v>0</v>
      </c>
      <c r="S17" s="121">
        <f ca="1">INDIRECT("'"&amp;S$1&amp;"'!D26",TRUE)</f>
        <v>0</v>
      </c>
      <c r="T17" s="345">
        <f ca="1">INDIRECT("'"&amp;S$1&amp;"'!E26",TRUE)</f>
        <v>0</v>
      </c>
      <c r="U17" s="121">
        <f ca="1">INDIRECT("'"&amp;U$1&amp;"'!D26",TRUE)</f>
        <v>0</v>
      </c>
      <c r="V17" s="345">
        <f ca="1">INDIRECT("'"&amp;U$1&amp;"'!E26",TRUE)</f>
        <v>0</v>
      </c>
      <c r="W17" s="121">
        <f ca="1">INDIRECT("'"&amp;W$1&amp;"'!D26",TRUE)</f>
        <v>0</v>
      </c>
      <c r="X17" s="345">
        <f ca="1">INDIRECT("'"&amp;W$1&amp;"'!E26",TRUE)</f>
        <v>0</v>
      </c>
      <c r="Y17" s="121">
        <f ca="1">INDIRECT("'"&amp;Y$1&amp;"'!D26",TRUE)</f>
        <v>0</v>
      </c>
      <c r="Z17" s="345">
        <f ca="1">INDIRECT("'"&amp;Y$1&amp;"'!E26",TRUE)</f>
        <v>0</v>
      </c>
      <c r="AA17" s="121">
        <f ca="1">INDIRECT("'"&amp;AA$1&amp;"'!D26",TRUE)</f>
        <v>0</v>
      </c>
      <c r="AB17" s="345">
        <f ca="1">INDIRECT("'"&amp;AA$1&amp;"'!E26",TRUE)</f>
        <v>0</v>
      </c>
      <c r="AC17" s="121">
        <f ca="1">INDIRECT("'"&amp;AC$1&amp;"'!D26",TRUE)</f>
        <v>0</v>
      </c>
      <c r="AD17" s="345">
        <f ca="1">INDIRECT("'"&amp;AC$1&amp;"'!E26",TRUE)</f>
        <v>0</v>
      </c>
      <c r="AE17" s="121">
        <f ca="1">INDIRECT("'"&amp;AE$1&amp;"'!D26",TRUE)</f>
        <v>0</v>
      </c>
      <c r="AF17" s="345">
        <f ca="1">INDIRECT("'"&amp;AE$1&amp;"'!E26",TRUE)</f>
        <v>0</v>
      </c>
      <c r="AG17" s="121">
        <f ca="1">INDIRECT("'"&amp;AG$1&amp;"'!D26",TRUE)</f>
        <v>0</v>
      </c>
      <c r="AH17" s="345">
        <f ca="1">INDIRECT("'"&amp;AG$1&amp;"'!E26",TRUE)</f>
        <v>0</v>
      </c>
      <c r="AI17" s="121">
        <f ca="1">INDIRECT("'"&amp;AI$1&amp;"'!D26",TRUE)</f>
        <v>0</v>
      </c>
      <c r="AJ17" s="345">
        <f ca="1">INDIRECT("'"&amp;AI$1&amp;"'!E26",TRUE)</f>
        <v>0</v>
      </c>
      <c r="AK17" s="121">
        <f ca="1">INDIRECT("'"&amp;AK$1&amp;"'!D26",TRUE)</f>
        <v>0.25900000000000001</v>
      </c>
      <c r="AL17" s="345">
        <f ca="1">INDIRECT("'"&amp;AK$1&amp;"'!E26",TRUE)</f>
        <v>496128</v>
      </c>
      <c r="AM17" s="121">
        <f ca="1">INDIRECT("'"&amp;AM$1&amp;"'!D26",TRUE)</f>
        <v>0</v>
      </c>
      <c r="AN17" s="345">
        <f ca="1">INDIRECT("'"&amp;AM$1&amp;"'!E26",TRUE)</f>
        <v>0</v>
      </c>
      <c r="AO17" s="121">
        <f ca="1">INDIRECT("'"&amp;AO$1&amp;"'!D26",TRUE)</f>
        <v>0.5</v>
      </c>
      <c r="AP17" s="345">
        <f ca="1">INDIRECT("'"&amp;AO$1&amp;"'!E26",TRUE)</f>
        <v>484000</v>
      </c>
      <c r="AQ17" s="121">
        <f ca="1">INDIRECT("'"&amp;AQ$1&amp;"'!D26",TRUE)</f>
        <v>0</v>
      </c>
      <c r="AR17" s="345">
        <f ca="1">INDIRECT("'"&amp;AQ$1&amp;"'!E26",TRUE)</f>
        <v>0</v>
      </c>
      <c r="AS17" s="121">
        <f ca="1">INDIRECT("'"&amp;AS$1&amp;"'!D26",TRUE)</f>
        <v>0</v>
      </c>
      <c r="AT17" s="345">
        <f ca="1">INDIRECT("'"&amp;AS$1&amp;"'!E26",TRUE)</f>
        <v>0</v>
      </c>
      <c r="AU17" s="88">
        <f ca="1">INDIRECT("'"&amp;AU$1&amp;"'!D26",TRUE)</f>
        <v>0</v>
      </c>
      <c r="AV17" s="107">
        <f ca="1">INDIRECT("'"&amp;AU$1&amp;"'!E26",TRUE)</f>
        <v>0</v>
      </c>
    </row>
    <row r="18" spans="2:48" ht="15.75" customHeight="1">
      <c r="B18" s="92" t="s">
        <v>178</v>
      </c>
      <c r="C18" s="110">
        <f t="shared" ref="C18:AT18" ca="1" si="0">SUM(C4:C17)</f>
        <v>12</v>
      </c>
      <c r="D18" s="344">
        <f t="shared" ca="1" si="0"/>
        <v>4974665</v>
      </c>
      <c r="E18" s="120">
        <f t="shared" ca="1" si="0"/>
        <v>12</v>
      </c>
      <c r="F18" s="344">
        <f t="shared" ca="1" si="0"/>
        <v>2418127</v>
      </c>
      <c r="G18" s="120">
        <f t="shared" ca="1" si="0"/>
        <v>11.17</v>
      </c>
      <c r="H18" s="344">
        <f t="shared" ca="1" si="0"/>
        <v>46719900</v>
      </c>
      <c r="I18" s="120">
        <f t="shared" ca="1" si="0"/>
        <v>12</v>
      </c>
      <c r="J18" s="344">
        <f t="shared" ca="1" si="0"/>
        <v>6772043</v>
      </c>
      <c r="K18" s="120">
        <f t="shared" ca="1" si="0"/>
        <v>12</v>
      </c>
      <c r="L18" s="344">
        <f t="shared" ca="1" si="0"/>
        <v>13323028</v>
      </c>
      <c r="M18" s="120">
        <f t="shared" ca="1" si="0"/>
        <v>12</v>
      </c>
      <c r="N18" s="344">
        <f t="shared" ca="1" si="0"/>
        <v>2097390</v>
      </c>
      <c r="O18" s="120">
        <f t="shared" ca="1" si="0"/>
        <v>12</v>
      </c>
      <c r="P18" s="344">
        <f ca="1">SUM(P4:P17)</f>
        <v>7571480</v>
      </c>
      <c r="Q18" s="120">
        <f t="shared" ca="1" si="0"/>
        <v>12</v>
      </c>
      <c r="R18" s="344">
        <f t="shared" ca="1" si="0"/>
        <v>2298750</v>
      </c>
      <c r="S18" s="120">
        <f t="shared" ca="1" si="0"/>
        <v>11.999999999999998</v>
      </c>
      <c r="T18" s="344">
        <f t="shared" ca="1" si="0"/>
        <v>1459541</v>
      </c>
      <c r="U18" s="120">
        <f t="shared" ca="1" si="0"/>
        <v>12</v>
      </c>
      <c r="V18" s="344">
        <f t="shared" ca="1" si="0"/>
        <v>4863937</v>
      </c>
      <c r="W18" s="120">
        <f t="shared" ca="1" si="0"/>
        <v>12</v>
      </c>
      <c r="X18" s="344">
        <f t="shared" ca="1" si="0"/>
        <v>17389050</v>
      </c>
      <c r="Y18" s="120">
        <f t="shared" ca="1" si="0"/>
        <v>11.8</v>
      </c>
      <c r="Z18" s="344">
        <f t="shared" ca="1" si="0"/>
        <v>8082363</v>
      </c>
      <c r="AA18" s="120">
        <f t="shared" ca="1" si="0"/>
        <v>12</v>
      </c>
      <c r="AB18" s="344">
        <f t="shared" ca="1" si="0"/>
        <v>14424905</v>
      </c>
      <c r="AC18" s="120">
        <f t="shared" ca="1" si="0"/>
        <v>12</v>
      </c>
      <c r="AD18" s="344">
        <f t="shared" ca="1" si="0"/>
        <v>1177619</v>
      </c>
      <c r="AE18" s="120">
        <f t="shared" ca="1" si="0"/>
        <v>12</v>
      </c>
      <c r="AF18" s="344">
        <f t="shared" ca="1" si="0"/>
        <v>7259786</v>
      </c>
      <c r="AG18" s="120">
        <f t="shared" ca="1" si="0"/>
        <v>12</v>
      </c>
      <c r="AH18" s="344">
        <f t="shared" ca="1" si="0"/>
        <v>2460596</v>
      </c>
      <c r="AI18" s="120">
        <f t="shared" ca="1" si="0"/>
        <v>12</v>
      </c>
      <c r="AJ18" s="344">
        <f t="shared" ca="1" si="0"/>
        <v>4841343</v>
      </c>
      <c r="AK18" s="120">
        <f t="shared" ca="1" si="0"/>
        <v>12</v>
      </c>
      <c r="AL18" s="344">
        <f t="shared" ca="1" si="0"/>
        <v>23383535</v>
      </c>
      <c r="AM18" s="120">
        <f t="shared" ca="1" si="0"/>
        <v>12.000100062815079</v>
      </c>
      <c r="AN18" s="344">
        <f t="shared" ca="1" si="0"/>
        <v>25842373</v>
      </c>
      <c r="AO18" s="120">
        <f t="shared" ca="1" si="0"/>
        <v>9.1539999999999999</v>
      </c>
      <c r="AP18" s="344">
        <f t="shared" ca="1" si="0"/>
        <v>13030304</v>
      </c>
      <c r="AQ18" s="120">
        <f t="shared" ca="1" si="0"/>
        <v>12</v>
      </c>
      <c r="AR18" s="344">
        <f t="shared" ca="1" si="0"/>
        <v>4399608</v>
      </c>
      <c r="AS18" s="120">
        <f t="shared" ca="1" si="0"/>
        <v>12</v>
      </c>
      <c r="AT18" s="344">
        <f t="shared" ca="1" si="0"/>
        <v>1491774</v>
      </c>
      <c r="AU18" s="87">
        <f ca="1">SUM(AU4:AU17)</f>
        <v>12</v>
      </c>
      <c r="AV18" s="105">
        <f ca="1">SUM(AV4:AV17)</f>
        <v>1635038</v>
      </c>
    </row>
    <row r="19" spans="2:48" ht="5.25" customHeight="1" thickBot="1">
      <c r="B19" s="96"/>
      <c r="C19" s="111"/>
      <c r="D19" s="345"/>
      <c r="E19" s="121"/>
      <c r="F19" s="345"/>
      <c r="G19" s="121"/>
      <c r="H19" s="345"/>
      <c r="I19" s="121"/>
      <c r="J19" s="345"/>
      <c r="K19" s="121"/>
      <c r="L19" s="345"/>
      <c r="M19" s="121"/>
      <c r="N19" s="345"/>
      <c r="O19" s="121"/>
      <c r="P19" s="345"/>
      <c r="Q19" s="121"/>
      <c r="R19" s="345"/>
      <c r="S19" s="121"/>
      <c r="T19" s="345"/>
      <c r="U19" s="121"/>
      <c r="V19" s="345"/>
      <c r="W19" s="121"/>
      <c r="X19" s="345"/>
      <c r="Y19" s="121"/>
      <c r="Z19" s="345"/>
      <c r="AA19" s="121"/>
      <c r="AB19" s="345"/>
      <c r="AC19" s="121"/>
      <c r="AD19" s="345"/>
      <c r="AE19" s="121"/>
      <c r="AF19" s="345"/>
      <c r="AG19" s="121"/>
      <c r="AH19" s="345"/>
      <c r="AI19" s="121"/>
      <c r="AJ19" s="345"/>
      <c r="AK19" s="121"/>
      <c r="AL19" s="345"/>
      <c r="AM19" s="121"/>
      <c r="AN19" s="345"/>
      <c r="AO19" s="121"/>
      <c r="AP19" s="345"/>
      <c r="AQ19" s="121"/>
      <c r="AR19" s="345"/>
      <c r="AS19" s="121"/>
      <c r="AT19" s="345"/>
      <c r="AU19" s="88"/>
      <c r="AV19" s="107"/>
    </row>
    <row r="20" spans="2:48">
      <c r="B20" s="92" t="s">
        <v>179</v>
      </c>
      <c r="C20" s="110">
        <f ca="1">INDIRECT("'"&amp;C$1&amp;"'!D29",TRUE)</f>
        <v>0</v>
      </c>
      <c r="D20" s="344">
        <f ca="1">INDIRECT("'"&amp;C$1&amp;"'!E29",TRUE)</f>
        <v>0</v>
      </c>
      <c r="E20" s="120">
        <f ca="1">INDIRECT("'"&amp;E$1&amp;"'!D29",TRUE)</f>
        <v>0</v>
      </c>
      <c r="F20" s="344">
        <f ca="1">INDIRECT("'"&amp;E$1&amp;"'!E29",TRUE)</f>
        <v>0</v>
      </c>
      <c r="G20" s="120">
        <f ca="1">INDIRECT("'"&amp;G$1&amp;"'!D29",TRUE)</f>
        <v>0</v>
      </c>
      <c r="H20" s="344">
        <f ca="1">INDIRECT("'"&amp;G$1&amp;"'!E29",TRUE)</f>
        <v>0</v>
      </c>
      <c r="I20" s="120">
        <f ca="1">INDIRECT("'"&amp;I$1&amp;"'!D29",TRUE)</f>
        <v>0</v>
      </c>
      <c r="J20" s="344">
        <f ca="1">INDIRECT("'"&amp;I$1&amp;"'!E29",TRUE)</f>
        <v>0</v>
      </c>
      <c r="K20" s="120">
        <f ca="1">INDIRECT("'"&amp;K$1&amp;"'!D29",TRUE)</f>
        <v>0</v>
      </c>
      <c r="L20" s="344">
        <f ca="1">INDIRECT("'"&amp;K$1&amp;"'!E29",TRUE)</f>
        <v>0</v>
      </c>
      <c r="M20" s="120">
        <f ca="1">INDIRECT("'"&amp;M$1&amp;"'!D29",TRUE)</f>
        <v>0</v>
      </c>
      <c r="N20" s="344">
        <f ca="1">INDIRECT("'"&amp;M$1&amp;"'!E29",TRUE)</f>
        <v>0</v>
      </c>
      <c r="O20" s="120">
        <f ca="1">INDIRECT("'"&amp;O$1&amp;"'!D29",TRUE)</f>
        <v>0</v>
      </c>
      <c r="P20" s="344">
        <f ca="1">INDIRECT("'"&amp;O$1&amp;"'!E29",TRUE)</f>
        <v>0</v>
      </c>
      <c r="Q20" s="120">
        <f ca="1">INDIRECT("'"&amp;Q$1&amp;"'!D29",TRUE)</f>
        <v>0</v>
      </c>
      <c r="R20" s="344">
        <f ca="1">INDIRECT("'"&amp;Q$1&amp;"'!E29",TRUE)</f>
        <v>0</v>
      </c>
      <c r="S20" s="120">
        <f ca="1">INDIRECT("'"&amp;S$1&amp;"'!D29",TRUE)</f>
        <v>0</v>
      </c>
      <c r="T20" s="344">
        <f ca="1">INDIRECT("'"&amp;S$1&amp;"'!E29",TRUE)</f>
        <v>0</v>
      </c>
      <c r="U20" s="120">
        <f ca="1">INDIRECT("'"&amp;U$1&amp;"'!D29",TRUE)</f>
        <v>0</v>
      </c>
      <c r="V20" s="344">
        <f ca="1">INDIRECT("'"&amp;U$1&amp;"'!E29",TRUE)</f>
        <v>0</v>
      </c>
      <c r="W20" s="120">
        <f ca="1">INDIRECT("'"&amp;W$1&amp;"'!D29",TRUE)</f>
        <v>0</v>
      </c>
      <c r="X20" s="344">
        <f ca="1">INDIRECT("'"&amp;W$1&amp;"'!E29",TRUE)</f>
        <v>0</v>
      </c>
      <c r="Y20" s="120">
        <f ca="1">INDIRECT("'"&amp;Y$1&amp;"'!D29",TRUE)</f>
        <v>0</v>
      </c>
      <c r="Z20" s="344">
        <f ca="1">INDIRECT("'"&amp;Y$1&amp;"'!E29",TRUE)</f>
        <v>0</v>
      </c>
      <c r="AA20" s="120">
        <f ca="1">INDIRECT("'"&amp;AA$1&amp;"'!D29",TRUE)</f>
        <v>0</v>
      </c>
      <c r="AB20" s="344">
        <f ca="1">INDIRECT("'"&amp;AA$1&amp;"'!E29",TRUE)</f>
        <v>0</v>
      </c>
      <c r="AC20" s="120">
        <f ca="1">INDIRECT("'"&amp;AC$1&amp;"'!D29",TRUE)</f>
        <v>0</v>
      </c>
      <c r="AD20" s="344">
        <f ca="1">INDIRECT("'"&amp;AC$1&amp;"'!E29",TRUE)</f>
        <v>0</v>
      </c>
      <c r="AE20" s="120">
        <f ca="1">INDIRECT("'"&amp;AE$1&amp;"'!D29",TRUE)</f>
        <v>0</v>
      </c>
      <c r="AF20" s="344">
        <f ca="1">INDIRECT("'"&amp;AE$1&amp;"'!E29",TRUE)</f>
        <v>0</v>
      </c>
      <c r="AG20" s="120">
        <f ca="1">INDIRECT("'"&amp;AG$1&amp;"'!D29",TRUE)</f>
        <v>0</v>
      </c>
      <c r="AH20" s="344">
        <f ca="1">INDIRECT("'"&amp;AG$1&amp;"'!E29",TRUE)</f>
        <v>0</v>
      </c>
      <c r="AI20" s="120">
        <f ca="1">INDIRECT("'"&amp;AI$1&amp;"'!D29",TRUE)</f>
        <v>0</v>
      </c>
      <c r="AJ20" s="344">
        <f ca="1">INDIRECT("'"&amp;AI$1&amp;"'!E29",TRUE)</f>
        <v>0</v>
      </c>
      <c r="AK20" s="120">
        <f ca="1">INDIRECT("'"&amp;AK$1&amp;"'!D29",TRUE)</f>
        <v>0</v>
      </c>
      <c r="AL20" s="344">
        <f ca="1">INDIRECT("'"&amp;AK$1&amp;"'!E29",TRUE)</f>
        <v>0</v>
      </c>
      <c r="AM20" s="120">
        <f ca="1">INDIRECT("'"&amp;AM$1&amp;"'!D29",TRUE)</f>
        <v>0</v>
      </c>
      <c r="AN20" s="344">
        <f ca="1">INDIRECT("'"&amp;AM$1&amp;"'!E29",TRUE)</f>
        <v>0</v>
      </c>
      <c r="AO20" s="120">
        <f ca="1">INDIRECT("'"&amp;AO$1&amp;"'!D29",TRUE)</f>
        <v>0</v>
      </c>
      <c r="AP20" s="344">
        <f ca="1">INDIRECT("'"&amp;AO$1&amp;"'!E29",TRUE)</f>
        <v>0</v>
      </c>
      <c r="AQ20" s="120">
        <f ca="1">INDIRECT("'"&amp;AQ$1&amp;"'!D29",TRUE)</f>
        <v>0</v>
      </c>
      <c r="AR20" s="344">
        <f ca="1">INDIRECT("'"&amp;AQ$1&amp;"'!E29",TRUE)</f>
        <v>0</v>
      </c>
      <c r="AS20" s="120">
        <f ca="1">INDIRECT("'"&amp;AS$1&amp;"'!D29",TRUE)</f>
        <v>0</v>
      </c>
      <c r="AT20" s="344">
        <f ca="1">INDIRECT("'"&amp;AS$1&amp;"'!E29",TRUE)</f>
        <v>0</v>
      </c>
      <c r="AU20" s="87">
        <f ca="1">INDIRECT("'"&amp;AU$1&amp;"'!D29",TRUE)</f>
        <v>0</v>
      </c>
      <c r="AV20" s="105">
        <f ca="1">INDIRECT("'"&amp;AU$1&amp;"'!E29",TRUE)</f>
        <v>0</v>
      </c>
    </row>
    <row r="21" spans="2:48" ht="5.25" customHeight="1" thickBot="1">
      <c r="C21" s="110"/>
      <c r="D21" s="344"/>
      <c r="E21" s="120"/>
      <c r="F21" s="344"/>
      <c r="G21" s="120"/>
      <c r="H21" s="344"/>
      <c r="I21" s="120"/>
      <c r="J21" s="344"/>
      <c r="K21" s="120"/>
      <c r="L21" s="344"/>
      <c r="M21" s="120"/>
      <c r="N21" s="344"/>
      <c r="O21" s="120"/>
      <c r="P21" s="344"/>
      <c r="Q21" s="120"/>
      <c r="R21" s="344"/>
      <c r="S21" s="120"/>
      <c r="T21" s="344"/>
      <c r="U21" s="120"/>
      <c r="V21" s="344"/>
      <c r="W21" s="120"/>
      <c r="X21" s="344"/>
      <c r="Y21" s="120"/>
      <c r="Z21" s="344"/>
      <c r="AA21" s="120"/>
      <c r="AB21" s="344"/>
      <c r="AC21" s="120"/>
      <c r="AD21" s="344"/>
      <c r="AE21" s="120"/>
      <c r="AF21" s="344"/>
      <c r="AG21" s="120"/>
      <c r="AH21" s="344"/>
      <c r="AI21" s="120"/>
      <c r="AJ21" s="344"/>
      <c r="AK21" s="120"/>
      <c r="AL21" s="344"/>
      <c r="AM21" s="120"/>
      <c r="AN21" s="344"/>
      <c r="AO21" s="120"/>
      <c r="AP21" s="344"/>
      <c r="AQ21" s="120"/>
      <c r="AR21" s="344"/>
      <c r="AS21" s="120"/>
      <c r="AT21" s="344"/>
      <c r="AU21" s="87"/>
      <c r="AV21" s="105"/>
    </row>
    <row r="22" spans="2:48" ht="16.5" thickBot="1">
      <c r="B22" s="97" t="s">
        <v>130</v>
      </c>
      <c r="C22" s="112">
        <f t="shared" ref="C22:AT22" ca="1" si="1">C18+C20</f>
        <v>12</v>
      </c>
      <c r="D22" s="346">
        <f t="shared" ca="1" si="1"/>
        <v>4974665</v>
      </c>
      <c r="E22" s="122">
        <f t="shared" ca="1" si="1"/>
        <v>12</v>
      </c>
      <c r="F22" s="346">
        <f t="shared" ca="1" si="1"/>
        <v>2418127</v>
      </c>
      <c r="G22" s="122">
        <f t="shared" ca="1" si="1"/>
        <v>11.17</v>
      </c>
      <c r="H22" s="346">
        <f t="shared" ca="1" si="1"/>
        <v>46719900</v>
      </c>
      <c r="I22" s="122">
        <f t="shared" ca="1" si="1"/>
        <v>12</v>
      </c>
      <c r="J22" s="346">
        <f t="shared" ca="1" si="1"/>
        <v>6772043</v>
      </c>
      <c r="K22" s="122">
        <f t="shared" ca="1" si="1"/>
        <v>12</v>
      </c>
      <c r="L22" s="346">
        <f t="shared" ca="1" si="1"/>
        <v>13323028</v>
      </c>
      <c r="M22" s="122">
        <f t="shared" ca="1" si="1"/>
        <v>12</v>
      </c>
      <c r="N22" s="346">
        <f t="shared" ca="1" si="1"/>
        <v>2097390</v>
      </c>
      <c r="O22" s="122">
        <f t="shared" ca="1" si="1"/>
        <v>12</v>
      </c>
      <c r="P22" s="346">
        <f t="shared" ca="1" si="1"/>
        <v>7571480</v>
      </c>
      <c r="Q22" s="122">
        <f t="shared" ca="1" si="1"/>
        <v>12</v>
      </c>
      <c r="R22" s="346">
        <f t="shared" ca="1" si="1"/>
        <v>2298750</v>
      </c>
      <c r="S22" s="122">
        <f t="shared" ca="1" si="1"/>
        <v>11.999999999999998</v>
      </c>
      <c r="T22" s="346">
        <f t="shared" ca="1" si="1"/>
        <v>1459541</v>
      </c>
      <c r="U22" s="122">
        <f t="shared" ca="1" si="1"/>
        <v>12</v>
      </c>
      <c r="V22" s="346">
        <f t="shared" ca="1" si="1"/>
        <v>4863937</v>
      </c>
      <c r="W22" s="122">
        <f t="shared" ca="1" si="1"/>
        <v>12</v>
      </c>
      <c r="X22" s="346">
        <f t="shared" ca="1" si="1"/>
        <v>17389050</v>
      </c>
      <c r="Y22" s="122">
        <f t="shared" ca="1" si="1"/>
        <v>11.8</v>
      </c>
      <c r="Z22" s="346">
        <f t="shared" ca="1" si="1"/>
        <v>8082363</v>
      </c>
      <c r="AA22" s="122">
        <f t="shared" ca="1" si="1"/>
        <v>12</v>
      </c>
      <c r="AB22" s="346">
        <f t="shared" ca="1" si="1"/>
        <v>14424905</v>
      </c>
      <c r="AC22" s="122">
        <f t="shared" ca="1" si="1"/>
        <v>12</v>
      </c>
      <c r="AD22" s="346">
        <f t="shared" ca="1" si="1"/>
        <v>1177619</v>
      </c>
      <c r="AE22" s="122">
        <f t="shared" ca="1" si="1"/>
        <v>12</v>
      </c>
      <c r="AF22" s="346">
        <f t="shared" ca="1" si="1"/>
        <v>7259786</v>
      </c>
      <c r="AG22" s="122">
        <f t="shared" ca="1" si="1"/>
        <v>12</v>
      </c>
      <c r="AH22" s="346">
        <f t="shared" ca="1" si="1"/>
        <v>2460596</v>
      </c>
      <c r="AI22" s="122">
        <f t="shared" ca="1" si="1"/>
        <v>12</v>
      </c>
      <c r="AJ22" s="346">
        <f t="shared" ca="1" si="1"/>
        <v>4841343</v>
      </c>
      <c r="AK22" s="122">
        <f t="shared" ca="1" si="1"/>
        <v>12</v>
      </c>
      <c r="AL22" s="346">
        <f t="shared" ca="1" si="1"/>
        <v>23383535</v>
      </c>
      <c r="AM22" s="122">
        <f t="shared" ca="1" si="1"/>
        <v>12.000100062815079</v>
      </c>
      <c r="AN22" s="346">
        <f t="shared" ca="1" si="1"/>
        <v>25842373</v>
      </c>
      <c r="AO22" s="122">
        <f t="shared" ca="1" si="1"/>
        <v>9.1539999999999999</v>
      </c>
      <c r="AP22" s="346">
        <f t="shared" ca="1" si="1"/>
        <v>13030304</v>
      </c>
      <c r="AQ22" s="122">
        <f t="shared" ca="1" si="1"/>
        <v>12</v>
      </c>
      <c r="AR22" s="346">
        <f t="shared" ca="1" si="1"/>
        <v>4399608</v>
      </c>
      <c r="AS22" s="122">
        <f t="shared" ca="1" si="1"/>
        <v>12</v>
      </c>
      <c r="AT22" s="346">
        <f t="shared" ca="1" si="1"/>
        <v>1491774</v>
      </c>
      <c r="AU22" s="89">
        <f ca="1">AU18+AU20</f>
        <v>12</v>
      </c>
      <c r="AV22" s="106">
        <f ca="1">AV18+AV20</f>
        <v>1635038</v>
      </c>
    </row>
    <row r="23" spans="2:48" ht="5.25" customHeight="1">
      <c r="C23" s="110"/>
      <c r="D23" s="344"/>
      <c r="E23" s="120"/>
      <c r="F23" s="344"/>
      <c r="G23" s="120"/>
      <c r="H23" s="344"/>
      <c r="I23" s="120"/>
      <c r="J23" s="344"/>
      <c r="K23" s="120"/>
      <c r="L23" s="344"/>
      <c r="M23" s="120"/>
      <c r="N23" s="344"/>
      <c r="O23" s="120"/>
      <c r="P23" s="344"/>
      <c r="Q23" s="120"/>
      <c r="R23" s="344"/>
      <c r="S23" s="120"/>
      <c r="T23" s="344"/>
      <c r="U23" s="120"/>
      <c r="V23" s="344"/>
      <c r="W23" s="120"/>
      <c r="X23" s="344"/>
      <c r="Y23" s="120"/>
      <c r="Z23" s="344"/>
      <c r="AA23" s="120"/>
      <c r="AB23" s="344"/>
      <c r="AC23" s="120"/>
      <c r="AD23" s="344"/>
      <c r="AE23" s="120"/>
      <c r="AF23" s="344"/>
      <c r="AG23" s="120"/>
      <c r="AH23" s="344"/>
      <c r="AI23" s="120"/>
      <c r="AJ23" s="344"/>
      <c r="AK23" s="120"/>
      <c r="AL23" s="344"/>
      <c r="AM23" s="120"/>
      <c r="AN23" s="344"/>
      <c r="AO23" s="120"/>
      <c r="AP23" s="344"/>
      <c r="AQ23" s="120"/>
      <c r="AR23" s="344"/>
      <c r="AS23" s="120"/>
      <c r="AT23" s="344"/>
      <c r="AU23" s="87"/>
      <c r="AV23" s="105"/>
    </row>
    <row r="24" spans="2:48" ht="5.25" customHeight="1">
      <c r="C24" s="110"/>
      <c r="D24" s="344"/>
      <c r="E24" s="120"/>
      <c r="F24" s="344"/>
      <c r="G24" s="120"/>
      <c r="H24" s="344"/>
      <c r="I24" s="120"/>
      <c r="J24" s="344"/>
      <c r="K24" s="120"/>
      <c r="L24" s="344"/>
      <c r="M24" s="120"/>
      <c r="N24" s="344"/>
      <c r="O24" s="120"/>
      <c r="P24" s="344"/>
      <c r="Q24" s="120"/>
      <c r="R24" s="344"/>
      <c r="S24" s="120"/>
      <c r="T24" s="344"/>
      <c r="U24" s="120"/>
      <c r="V24" s="344"/>
      <c r="W24" s="120"/>
      <c r="X24" s="344"/>
      <c r="Y24" s="120"/>
      <c r="Z24" s="344"/>
      <c r="AA24" s="120"/>
      <c r="AB24" s="344"/>
      <c r="AC24" s="120"/>
      <c r="AD24" s="344"/>
      <c r="AE24" s="120"/>
      <c r="AF24" s="344"/>
      <c r="AG24" s="120"/>
      <c r="AH24" s="344"/>
      <c r="AI24" s="120"/>
      <c r="AJ24" s="344"/>
      <c r="AK24" s="120"/>
      <c r="AL24" s="344"/>
      <c r="AM24" s="120"/>
      <c r="AN24" s="344"/>
      <c r="AO24" s="120"/>
      <c r="AP24" s="344"/>
      <c r="AQ24" s="120"/>
      <c r="AR24" s="344"/>
      <c r="AS24" s="120"/>
      <c r="AT24" s="344"/>
      <c r="AU24" s="87"/>
      <c r="AV24" s="105"/>
    </row>
    <row r="25" spans="2:48" ht="5.25" customHeight="1">
      <c r="B25" s="91"/>
      <c r="C25" s="113"/>
      <c r="D25" s="347"/>
      <c r="E25" s="123"/>
      <c r="F25" s="347"/>
      <c r="G25" s="123"/>
      <c r="H25" s="347"/>
      <c r="I25" s="123"/>
      <c r="J25" s="347"/>
      <c r="K25" s="123"/>
      <c r="L25" s="347"/>
      <c r="M25" s="123"/>
      <c r="N25" s="347"/>
      <c r="O25" s="123"/>
      <c r="P25" s="347"/>
      <c r="Q25" s="123"/>
      <c r="R25" s="347"/>
      <c r="S25" s="123"/>
      <c r="T25" s="347"/>
      <c r="U25" s="123"/>
      <c r="V25" s="347"/>
      <c r="W25" s="123"/>
      <c r="X25" s="347"/>
      <c r="Y25" s="123"/>
      <c r="Z25" s="347"/>
      <c r="AA25" s="123"/>
      <c r="AB25" s="347"/>
      <c r="AC25" s="123"/>
      <c r="AD25" s="347"/>
      <c r="AE25" s="123"/>
      <c r="AF25" s="347"/>
      <c r="AG25" s="123"/>
      <c r="AH25" s="347"/>
      <c r="AI25" s="123"/>
      <c r="AJ25" s="347"/>
      <c r="AK25" s="123"/>
      <c r="AL25" s="347"/>
      <c r="AM25" s="123"/>
      <c r="AN25" s="347"/>
      <c r="AO25" s="123"/>
      <c r="AP25" s="347"/>
      <c r="AQ25" s="123"/>
      <c r="AR25" s="347"/>
      <c r="AS25" s="123"/>
      <c r="AT25" s="347"/>
      <c r="AU25" s="131"/>
      <c r="AV25" s="353"/>
    </row>
    <row r="26" spans="2:48">
      <c r="B26" s="93" t="s">
        <v>123</v>
      </c>
      <c r="C26" s="109"/>
      <c r="D26" s="343"/>
      <c r="E26" s="119"/>
      <c r="F26" s="343"/>
      <c r="G26" s="119"/>
      <c r="H26" s="343"/>
      <c r="I26" s="119"/>
      <c r="J26" s="343"/>
      <c r="K26" s="119"/>
      <c r="L26" s="343"/>
      <c r="M26" s="119"/>
      <c r="N26" s="343"/>
      <c r="O26" s="119"/>
      <c r="P26" s="343"/>
      <c r="Q26" s="119"/>
      <c r="R26" s="343"/>
      <c r="S26" s="119"/>
      <c r="T26" s="343"/>
      <c r="U26" s="119"/>
      <c r="V26" s="343"/>
      <c r="W26" s="119"/>
      <c r="X26" s="343"/>
      <c r="Y26" s="119"/>
      <c r="Z26" s="343"/>
      <c r="AA26" s="119"/>
      <c r="AB26" s="343"/>
      <c r="AC26" s="119"/>
      <c r="AD26" s="343"/>
      <c r="AE26" s="119"/>
      <c r="AF26" s="343"/>
      <c r="AG26" s="119"/>
      <c r="AH26" s="343"/>
      <c r="AI26" s="119"/>
      <c r="AJ26" s="343"/>
      <c r="AK26" s="119"/>
      <c r="AL26" s="343"/>
      <c r="AM26" s="119"/>
      <c r="AN26" s="343"/>
      <c r="AO26" s="119"/>
      <c r="AP26" s="343"/>
      <c r="AQ26" s="119"/>
      <c r="AR26" s="343"/>
      <c r="AS26" s="119"/>
      <c r="AT26" s="343"/>
      <c r="AU26" s="130"/>
      <c r="AV26" s="352"/>
    </row>
    <row r="27" spans="2:48">
      <c r="B27" s="92" t="s">
        <v>124</v>
      </c>
      <c r="C27" s="110"/>
      <c r="D27" s="344">
        <f ca="1">INDIRECT("'"&amp;C$1&amp;"'!E224",TRUE)</f>
        <v>1924608</v>
      </c>
      <c r="E27" s="120"/>
      <c r="F27" s="344">
        <f ca="1">INDIRECT("'"&amp;E$1&amp;"'!E224",TRUE)</f>
        <v>312084</v>
      </c>
      <c r="G27" s="120"/>
      <c r="H27" s="344">
        <f ca="1">INDIRECT("'"&amp;G$1&amp;"'!E224",TRUE)</f>
        <v>2327007</v>
      </c>
      <c r="I27" s="120"/>
      <c r="J27" s="344">
        <f>'Carbon Taxes'!E224</f>
        <v>17944225</v>
      </c>
      <c r="K27" s="120"/>
      <c r="L27" s="344">
        <f ca="1">INDIRECT("'"&amp;K$1&amp;"'!E224",TRUE)</f>
        <v>608987</v>
      </c>
      <c r="M27" s="120"/>
      <c r="N27" s="344">
        <f ca="1">INDIRECT("'"&amp;M$1&amp;"'!E224",TRUE)</f>
        <v>215663</v>
      </c>
      <c r="O27" s="120"/>
      <c r="P27" s="344">
        <f ca="1">INDIRECT("'"&amp;O$1&amp;"'!E224",TRUE)</f>
        <v>1053711</v>
      </c>
      <c r="Q27" s="120"/>
      <c r="R27" s="344">
        <f ca="1">INDIRECT("'"&amp;Q$1&amp;"'!E224",TRUE)</f>
        <v>344667</v>
      </c>
      <c r="S27" s="120"/>
      <c r="T27" s="344">
        <f ca="1">INDIRECT("'"&amp;S$1&amp;"'!E224",TRUE)</f>
        <v>186654</v>
      </c>
      <c r="U27" s="120"/>
      <c r="V27" s="344">
        <f ca="1">INDIRECT("'"&amp;U$1&amp;"'!E224",TRUE)</f>
        <v>374757</v>
      </c>
      <c r="W27" s="120"/>
      <c r="X27" s="344">
        <f ca="1">INDIRECT("'"&amp;W$1&amp;"'!E224",TRUE)</f>
        <v>5367967</v>
      </c>
      <c r="Y27" s="120"/>
      <c r="Z27" s="344">
        <f ca="1">INDIRECT("'"&amp;Y$1&amp;"'!E224",TRUE)</f>
        <v>662270</v>
      </c>
      <c r="AA27" s="120"/>
      <c r="AB27" s="344">
        <f ca="1">INDIRECT("'"&amp;AA$1&amp;"'!E224",TRUE)</f>
        <v>5061638</v>
      </c>
      <c r="AC27" s="120"/>
      <c r="AD27" s="344">
        <f ca="1">INDIRECT("'"&amp;AC$1&amp;"'!E224",TRUE)</f>
        <v>72548</v>
      </c>
      <c r="AE27" s="120"/>
      <c r="AF27" s="344">
        <f ca="1">INDIRECT("'"&amp;AE$1&amp;"'!E224",TRUE)</f>
        <v>891443</v>
      </c>
      <c r="AG27" s="120"/>
      <c r="AH27" s="344">
        <f ca="1">INDIRECT("'"&amp;AG$1&amp;"'!E224",TRUE)</f>
        <v>95009</v>
      </c>
      <c r="AI27" s="120"/>
      <c r="AJ27" s="344">
        <f ca="1">INDIRECT("'"&amp;AI$1&amp;"'!E224",TRUE)</f>
        <v>1580480</v>
      </c>
      <c r="AK27" s="120"/>
      <c r="AL27" s="344">
        <f ca="1">INDIRECT("'"&amp;AK$1&amp;"'!E224",TRUE)</f>
        <v>270439</v>
      </c>
      <c r="AM27" s="120"/>
      <c r="AN27" s="344">
        <f ca="1">INDIRECT("'"&amp;AM$1&amp;"'!E224",TRUE)</f>
        <v>2653609</v>
      </c>
      <c r="AO27" s="120"/>
      <c r="AP27" s="344">
        <f ca="1">INDIRECT("'"&amp;AO$1&amp;"'!E224",TRUE)</f>
        <v>0</v>
      </c>
      <c r="AQ27" s="120"/>
      <c r="AR27" s="344">
        <f ca="1">INDIRECT("'"&amp;AQ$1&amp;"'!E224",TRUE)</f>
        <v>854608</v>
      </c>
      <c r="AS27" s="120"/>
      <c r="AT27" s="344">
        <f ca="1">INDIRECT("'"&amp;AS$1&amp;"'!E224",TRUE)</f>
        <v>223805</v>
      </c>
      <c r="AU27" s="87"/>
      <c r="AV27" s="105">
        <f ca="1">INDIRECT("'"&amp;AU$1&amp;"'!E224",TRUE)</f>
        <v>214647</v>
      </c>
    </row>
    <row r="28" spans="2:48" ht="16.5" thickBot="1">
      <c r="B28" s="96" t="s">
        <v>115</v>
      </c>
      <c r="C28" s="111"/>
      <c r="D28" s="345">
        <f ca="1">INDIRECT("'"&amp;C$1&amp;"'!E225",TRUE)</f>
        <v>0</v>
      </c>
      <c r="E28" s="121"/>
      <c r="F28" s="345">
        <f ca="1">INDIRECT("'"&amp;E$1&amp;"'!E225",TRUE)</f>
        <v>0</v>
      </c>
      <c r="G28" s="121"/>
      <c r="H28" s="345">
        <f ca="1">INDIRECT("'"&amp;G$1&amp;"'!E225",TRUE)</f>
        <v>0</v>
      </c>
      <c r="I28" s="121"/>
      <c r="J28" s="345">
        <f>'Carbon Taxes'!E225</f>
        <v>143554</v>
      </c>
      <c r="K28" s="121"/>
      <c r="L28" s="345">
        <f ca="1">INDIRECT("'"&amp;K$1&amp;"'!E225",TRUE)</f>
        <v>0</v>
      </c>
      <c r="M28" s="121"/>
      <c r="N28" s="345">
        <f ca="1">INDIRECT("'"&amp;M$1&amp;"'!E225",TRUE)</f>
        <v>0</v>
      </c>
      <c r="O28" s="121"/>
      <c r="P28" s="345">
        <f ca="1">INDIRECT("'"&amp;O$1&amp;"'!E225",TRUE)</f>
        <v>0</v>
      </c>
      <c r="Q28" s="121"/>
      <c r="R28" s="345">
        <f ca="1">INDIRECT("'"&amp;Q$1&amp;"'!E225",TRUE)</f>
        <v>0</v>
      </c>
      <c r="S28" s="121"/>
      <c r="T28" s="345">
        <f ca="1">INDIRECT("'"&amp;S$1&amp;"'!E225",TRUE)</f>
        <v>0</v>
      </c>
      <c r="U28" s="121"/>
      <c r="V28" s="345">
        <f ca="1">INDIRECT("'"&amp;U$1&amp;"'!E225",TRUE)</f>
        <v>0</v>
      </c>
      <c r="W28" s="121"/>
      <c r="X28" s="345">
        <f ca="1">INDIRECT("'"&amp;W$1&amp;"'!E225",TRUE)</f>
        <v>0</v>
      </c>
      <c r="Y28" s="121"/>
      <c r="Z28" s="345">
        <f ca="1">INDIRECT("'"&amp;Y$1&amp;"'!E225",TRUE)</f>
        <v>0</v>
      </c>
      <c r="AA28" s="121"/>
      <c r="AB28" s="345">
        <f ca="1">INDIRECT("'"&amp;AA$1&amp;"'!E225",TRUE)</f>
        <v>0</v>
      </c>
      <c r="AC28" s="121"/>
      <c r="AD28" s="345">
        <f ca="1">INDIRECT("'"&amp;AC$1&amp;"'!E225",TRUE)</f>
        <v>0</v>
      </c>
      <c r="AE28" s="121"/>
      <c r="AF28" s="345">
        <f ca="1">INDIRECT("'"&amp;AE$1&amp;"'!E225",TRUE)</f>
        <v>0</v>
      </c>
      <c r="AG28" s="121"/>
      <c r="AH28" s="345">
        <f ca="1">INDIRECT("'"&amp;AG$1&amp;"'!E225",TRUE)</f>
        <v>0</v>
      </c>
      <c r="AI28" s="121"/>
      <c r="AJ28" s="345">
        <f ca="1">INDIRECT("'"&amp;AI$1&amp;"'!E225",TRUE)</f>
        <v>0</v>
      </c>
      <c r="AK28" s="121"/>
      <c r="AL28" s="345">
        <f ca="1">INDIRECT("'"&amp;AK$1&amp;"'!E225",TRUE)</f>
        <v>0</v>
      </c>
      <c r="AM28" s="121"/>
      <c r="AN28" s="345">
        <f ca="1">INDIRECT("'"&amp;AM$1&amp;"'!E225",TRUE)</f>
        <v>0</v>
      </c>
      <c r="AO28" s="121"/>
      <c r="AP28" s="345">
        <f ca="1">INDIRECT("'"&amp;AO$1&amp;"'!E225",TRUE)</f>
        <v>0</v>
      </c>
      <c r="AQ28" s="121"/>
      <c r="AR28" s="345">
        <f ca="1">INDIRECT("'"&amp;AQ$1&amp;"'!E225",TRUE)</f>
        <v>0</v>
      </c>
      <c r="AS28" s="121"/>
      <c r="AT28" s="345">
        <f ca="1">INDIRECT("'"&amp;AS$1&amp;"'!E225",TRUE)</f>
        <v>0</v>
      </c>
      <c r="AU28" s="88"/>
      <c r="AV28" s="107">
        <f ca="1">INDIRECT("'"&amp;AU$1&amp;"'!E225",TRUE)</f>
        <v>0</v>
      </c>
    </row>
    <row r="29" spans="2:48" ht="16.5" thickBot="1">
      <c r="B29" s="97" t="s">
        <v>133</v>
      </c>
      <c r="C29" s="112"/>
      <c r="D29" s="346">
        <f ca="1">D27+D28</f>
        <v>1924608</v>
      </c>
      <c r="E29" s="122"/>
      <c r="F29" s="346">
        <f ca="1">F27+F28</f>
        <v>312084</v>
      </c>
      <c r="G29" s="122"/>
      <c r="H29" s="346">
        <f ca="1">H27+H28</f>
        <v>2327007</v>
      </c>
      <c r="I29" s="122"/>
      <c r="J29" s="346">
        <f>J27+J28</f>
        <v>18087779</v>
      </c>
      <c r="K29" s="122"/>
      <c r="L29" s="346">
        <f ca="1">L27+L28</f>
        <v>608987</v>
      </c>
      <c r="M29" s="122"/>
      <c r="N29" s="346">
        <f ca="1">N27+N28</f>
        <v>215663</v>
      </c>
      <c r="O29" s="122"/>
      <c r="P29" s="346">
        <f ca="1">P27+P28</f>
        <v>1053711</v>
      </c>
      <c r="Q29" s="122"/>
      <c r="R29" s="346">
        <f ca="1">R27+R28</f>
        <v>344667</v>
      </c>
      <c r="S29" s="122"/>
      <c r="T29" s="346">
        <f ca="1">T27+T28</f>
        <v>186654</v>
      </c>
      <c r="U29" s="122"/>
      <c r="V29" s="346">
        <f ca="1">V27+V28</f>
        <v>374757</v>
      </c>
      <c r="W29" s="122"/>
      <c r="X29" s="346">
        <f ca="1">X27+X28</f>
        <v>5367967</v>
      </c>
      <c r="Y29" s="122"/>
      <c r="Z29" s="346">
        <f ca="1">Z27+Z28</f>
        <v>662270</v>
      </c>
      <c r="AA29" s="122"/>
      <c r="AB29" s="346">
        <f ca="1">AB27+AB28</f>
        <v>5061638</v>
      </c>
      <c r="AC29" s="122"/>
      <c r="AD29" s="346">
        <f ca="1">AD27+AD28</f>
        <v>72548</v>
      </c>
      <c r="AE29" s="122"/>
      <c r="AF29" s="346">
        <f ca="1">AF27+AF28</f>
        <v>891443</v>
      </c>
      <c r="AG29" s="122"/>
      <c r="AH29" s="346">
        <f ca="1">AH27+AH28</f>
        <v>95009</v>
      </c>
      <c r="AI29" s="122"/>
      <c r="AJ29" s="346">
        <f ca="1">AJ27+AJ28</f>
        <v>1580480</v>
      </c>
      <c r="AK29" s="122"/>
      <c r="AL29" s="346">
        <f ca="1">AL27+AL28</f>
        <v>270439</v>
      </c>
      <c r="AM29" s="122"/>
      <c r="AN29" s="346">
        <f ca="1">AN27+AN28</f>
        <v>2653609</v>
      </c>
      <c r="AO29" s="122"/>
      <c r="AP29" s="346">
        <f ca="1">AP27+AP28</f>
        <v>0</v>
      </c>
      <c r="AQ29" s="122"/>
      <c r="AR29" s="346">
        <f ca="1">AR27+AR28</f>
        <v>854608</v>
      </c>
      <c r="AS29" s="122"/>
      <c r="AT29" s="346">
        <f ca="1">AT27+AT28</f>
        <v>223805</v>
      </c>
      <c r="AU29" s="89"/>
      <c r="AV29" s="106">
        <f ca="1">AV27+AV28</f>
        <v>214647</v>
      </c>
    </row>
    <row r="30" spans="2:48" ht="5.25" customHeight="1">
      <c r="C30" s="110"/>
      <c r="D30" s="344"/>
      <c r="E30" s="120"/>
      <c r="F30" s="344"/>
      <c r="G30" s="120"/>
      <c r="H30" s="344"/>
      <c r="I30" s="120"/>
      <c r="J30" s="344"/>
      <c r="K30" s="120"/>
      <c r="L30" s="344"/>
      <c r="M30" s="120"/>
      <c r="N30" s="344"/>
      <c r="O30" s="120"/>
      <c r="P30" s="344"/>
      <c r="Q30" s="120"/>
      <c r="R30" s="344"/>
      <c r="S30" s="120"/>
      <c r="T30" s="344"/>
      <c r="U30" s="120"/>
      <c r="V30" s="344"/>
      <c r="W30" s="120"/>
      <c r="X30" s="344"/>
      <c r="Y30" s="120"/>
      <c r="Z30" s="344"/>
      <c r="AA30" s="120"/>
      <c r="AB30" s="344"/>
      <c r="AC30" s="120"/>
      <c r="AD30" s="344"/>
      <c r="AE30" s="120"/>
      <c r="AF30" s="344"/>
      <c r="AG30" s="120"/>
      <c r="AH30" s="344"/>
      <c r="AI30" s="120"/>
      <c r="AJ30" s="344"/>
      <c r="AK30" s="120"/>
      <c r="AL30" s="344"/>
      <c r="AM30" s="120"/>
      <c r="AN30" s="344"/>
      <c r="AO30" s="120"/>
      <c r="AP30" s="344"/>
      <c r="AQ30" s="120"/>
      <c r="AR30" s="344"/>
      <c r="AS30" s="120"/>
      <c r="AT30" s="344"/>
      <c r="AU30" s="87"/>
      <c r="AV30" s="105"/>
    </row>
    <row r="31" spans="2:48" ht="5.25" customHeight="1">
      <c r="C31" s="110"/>
      <c r="D31" s="344"/>
      <c r="E31" s="120"/>
      <c r="F31" s="344"/>
      <c r="G31" s="120"/>
      <c r="H31" s="344"/>
      <c r="I31" s="120"/>
      <c r="J31" s="344"/>
      <c r="K31" s="120"/>
      <c r="L31" s="344"/>
      <c r="M31" s="120"/>
      <c r="N31" s="344"/>
      <c r="O31" s="120"/>
      <c r="P31" s="344"/>
      <c r="Q31" s="120"/>
      <c r="R31" s="344"/>
      <c r="S31" s="120"/>
      <c r="T31" s="344"/>
      <c r="U31" s="120"/>
      <c r="V31" s="344"/>
      <c r="W31" s="120"/>
      <c r="X31" s="344"/>
      <c r="Y31" s="120"/>
      <c r="Z31" s="344"/>
      <c r="AA31" s="120"/>
      <c r="AB31" s="344"/>
      <c r="AC31" s="120"/>
      <c r="AD31" s="344"/>
      <c r="AE31" s="120"/>
      <c r="AF31" s="344"/>
      <c r="AG31" s="120"/>
      <c r="AH31" s="344"/>
      <c r="AI31" s="120"/>
      <c r="AJ31" s="344"/>
      <c r="AK31" s="120"/>
      <c r="AL31" s="344"/>
      <c r="AM31" s="120"/>
      <c r="AN31" s="344"/>
      <c r="AO31" s="120"/>
      <c r="AP31" s="344"/>
      <c r="AQ31" s="120"/>
      <c r="AR31" s="344"/>
      <c r="AS31" s="120"/>
      <c r="AT31" s="344"/>
      <c r="AU31" s="87"/>
      <c r="AV31" s="105"/>
    </row>
    <row r="32" spans="2:48" ht="5.25" customHeight="1">
      <c r="C32" s="110"/>
      <c r="D32" s="344"/>
      <c r="E32" s="120"/>
      <c r="F32" s="344"/>
      <c r="G32" s="120"/>
      <c r="H32" s="344"/>
      <c r="I32" s="120"/>
      <c r="J32" s="344"/>
      <c r="K32" s="120"/>
      <c r="L32" s="344"/>
      <c r="M32" s="120"/>
      <c r="N32" s="344"/>
      <c r="O32" s="120"/>
      <c r="P32" s="344"/>
      <c r="Q32" s="120"/>
      <c r="R32" s="344"/>
      <c r="S32" s="120"/>
      <c r="T32" s="344"/>
      <c r="U32" s="120"/>
      <c r="V32" s="344"/>
      <c r="W32" s="120"/>
      <c r="X32" s="344"/>
      <c r="Y32" s="120"/>
      <c r="Z32" s="344"/>
      <c r="AA32" s="120"/>
      <c r="AB32" s="344"/>
      <c r="AC32" s="120"/>
      <c r="AD32" s="344"/>
      <c r="AE32" s="120"/>
      <c r="AF32" s="344"/>
      <c r="AG32" s="120"/>
      <c r="AH32" s="344"/>
      <c r="AI32" s="120"/>
      <c r="AJ32" s="344"/>
      <c r="AK32" s="120"/>
      <c r="AL32" s="344"/>
      <c r="AM32" s="120"/>
      <c r="AN32" s="344"/>
      <c r="AO32" s="120"/>
      <c r="AP32" s="344"/>
      <c r="AQ32" s="120"/>
      <c r="AR32" s="344"/>
      <c r="AS32" s="120"/>
      <c r="AT32" s="344"/>
      <c r="AU32" s="132"/>
    </row>
    <row r="33" spans="2:48">
      <c r="B33" s="93" t="s">
        <v>172</v>
      </c>
      <c r="C33" s="109"/>
      <c r="D33" s="343"/>
      <c r="E33" s="119"/>
      <c r="F33" s="343"/>
      <c r="G33" s="119"/>
      <c r="H33" s="343"/>
      <c r="I33" s="119"/>
      <c r="J33" s="343"/>
      <c r="K33" s="119"/>
      <c r="L33" s="343"/>
      <c r="M33" s="119"/>
      <c r="N33" s="343"/>
      <c r="O33" s="119"/>
      <c r="P33" s="343"/>
      <c r="Q33" s="119"/>
      <c r="R33" s="343"/>
      <c r="S33" s="119"/>
      <c r="T33" s="343"/>
      <c r="U33" s="119"/>
      <c r="V33" s="343"/>
      <c r="W33" s="119"/>
      <c r="X33" s="343"/>
      <c r="Y33" s="119"/>
      <c r="Z33" s="343"/>
      <c r="AA33" s="119"/>
      <c r="AB33" s="343"/>
      <c r="AC33" s="119"/>
      <c r="AD33" s="343"/>
      <c r="AE33" s="119"/>
      <c r="AF33" s="343"/>
      <c r="AG33" s="119"/>
      <c r="AH33" s="343"/>
      <c r="AI33" s="119"/>
      <c r="AJ33" s="343"/>
      <c r="AK33" s="119"/>
      <c r="AL33" s="343"/>
      <c r="AM33" s="119"/>
      <c r="AN33" s="343"/>
      <c r="AO33" s="119"/>
      <c r="AP33" s="343"/>
      <c r="AQ33" s="119"/>
      <c r="AR33" s="343"/>
      <c r="AS33" s="119"/>
      <c r="AT33" s="343"/>
      <c r="AU33" s="133"/>
      <c r="AV33" s="354"/>
    </row>
    <row r="34" spans="2:48">
      <c r="B34" s="92" t="s">
        <v>110</v>
      </c>
      <c r="C34" s="110"/>
      <c r="D34" s="344">
        <f ca="1">INDIRECT("'"&amp;C$1&amp;"'!E136",TRUE)</f>
        <v>10363886</v>
      </c>
      <c r="E34" s="120"/>
      <c r="F34" s="344">
        <f ca="1">INDIRECT("'"&amp;E$1&amp;"'!E136",TRUE)</f>
        <v>5037765</v>
      </c>
      <c r="G34" s="120"/>
      <c r="H34" s="344">
        <f ca="1">INDIRECT("'"&amp;G$1&amp;"'!E136",TRUE)</f>
        <v>104565576</v>
      </c>
      <c r="I34" s="120"/>
      <c r="J34" s="344">
        <f ca="1">INDIRECT("'"&amp;I$1&amp;"'!E136",TRUE)</f>
        <v>14108423</v>
      </c>
      <c r="K34" s="120"/>
      <c r="L34" s="344">
        <f ca="1">INDIRECT("'"&amp;K$1&amp;"'!E136",TRUE)</f>
        <v>27756307</v>
      </c>
      <c r="M34" s="120"/>
      <c r="N34" s="344">
        <f ca="1">INDIRECT("'"&amp;M$1&amp;"'!E136",TRUE)</f>
        <v>4369563</v>
      </c>
      <c r="O34" s="120"/>
      <c r="P34" s="344">
        <f ca="1">INDIRECT("'"&amp;O$1&amp;"'!E136",TRUE)</f>
        <v>15773920</v>
      </c>
      <c r="Q34" s="120"/>
      <c r="R34" s="344">
        <f ca="1">INDIRECT("'"&amp;Q$1&amp;"'!E136",TRUE)</f>
        <v>4789063</v>
      </c>
      <c r="S34" s="120"/>
      <c r="T34" s="344">
        <f ca="1">INDIRECT("'"&amp;S$1&amp;"'!E136",TRUE)</f>
        <v>3040709</v>
      </c>
      <c r="U34" s="120"/>
      <c r="V34" s="344">
        <f ca="1">INDIRECT("'"&amp;U$1&amp;"'!E136",TRUE)</f>
        <v>10133202</v>
      </c>
      <c r="W34" s="120"/>
      <c r="X34" s="344">
        <f ca="1">INDIRECT("'"&amp;W$1&amp;"'!E136",TRUE)</f>
        <v>36227188</v>
      </c>
      <c r="Y34" s="120"/>
      <c r="Z34" s="344">
        <f ca="1">INDIRECT("'"&amp;Y$1&amp;"'!E136",TRUE)</f>
        <v>17123649</v>
      </c>
      <c r="AA34" s="120"/>
      <c r="AB34" s="344">
        <f ca="1">INDIRECT("'"&amp;AA$1&amp;"'!E136",TRUE)</f>
        <v>30051886</v>
      </c>
      <c r="AC34" s="120"/>
      <c r="AD34" s="344">
        <f ca="1">INDIRECT("'"&amp;AC$1&amp;"'!E136",TRUE)</f>
        <v>2453372</v>
      </c>
      <c r="AE34" s="120"/>
      <c r="AF34" s="344">
        <f ca="1">INDIRECT("'"&amp;AE$1&amp;"'!E136",TRUE)</f>
        <v>15124553</v>
      </c>
      <c r="AG34" s="120"/>
      <c r="AH34" s="344">
        <f ca="1">INDIRECT("'"&amp;AG$1&amp;"'!E136",TRUE)</f>
        <v>5126243</v>
      </c>
      <c r="AI34" s="120"/>
      <c r="AJ34" s="344">
        <f ca="1">INDIRECT("'"&amp;AI$1&amp;"'!E136",TRUE)</f>
        <v>10086132</v>
      </c>
      <c r="AK34" s="120"/>
      <c r="AL34" s="344">
        <f ca="1">INDIRECT("'"&amp;AK$1&amp;"'!E136",TRUE)</f>
        <v>48733936</v>
      </c>
      <c r="AM34" s="120"/>
      <c r="AN34" s="344">
        <f ca="1">INDIRECT("'"&amp;AM$1&amp;"'!E136",TRUE)</f>
        <v>53837829</v>
      </c>
      <c r="AO34" s="120"/>
      <c r="AP34" s="344">
        <f ca="1">INDIRECT("'"&amp;AO$1&amp;"'!E136",TRUE)</f>
        <v>36244234</v>
      </c>
      <c r="AQ34" s="120"/>
      <c r="AR34" s="344">
        <f ca="1">INDIRECT("'"&amp;AQ$1&amp;"'!E136",TRUE)</f>
        <v>9165849</v>
      </c>
      <c r="AS34" s="120"/>
      <c r="AT34" s="344">
        <f ca="1">INDIRECT("'"&amp;AS$1&amp;"'!E136",TRUE)</f>
        <v>3107864</v>
      </c>
      <c r="AU34" s="87"/>
      <c r="AV34" s="105">
        <f ca="1">INDIRECT("'"&amp;AU$1&amp;"'!E136",TRUE)</f>
        <v>3406330</v>
      </c>
    </row>
    <row r="35" spans="2:48" ht="47.25">
      <c r="B35" s="92" t="s">
        <v>173</v>
      </c>
      <c r="C35" s="110"/>
      <c r="D35" s="344">
        <f ca="1">INDIRECT("'"&amp;C$1&amp;"'!E137",TRUE)</f>
        <v>0</v>
      </c>
      <c r="E35" s="120"/>
      <c r="F35" s="344">
        <f ca="1">INDIRECT("'"&amp;E$1&amp;"'!E137",TRUE)</f>
        <v>75977</v>
      </c>
      <c r="G35" s="120"/>
      <c r="H35" s="344">
        <f ca="1">INDIRECT("'"&amp;G$1&amp;"'!E137",TRUE)</f>
        <v>2091312</v>
      </c>
      <c r="I35" s="120"/>
      <c r="J35" s="344">
        <f ca="1">INDIRECT("'"&amp;I$1&amp;"'!E137",TRUE)</f>
        <v>282169</v>
      </c>
      <c r="K35" s="120"/>
      <c r="L35" s="344">
        <f ca="1">INDIRECT("'"&amp;K$1&amp;"'!E137",TRUE)</f>
        <v>555127</v>
      </c>
      <c r="M35" s="120"/>
      <c r="N35" s="344">
        <f ca="1">INDIRECT("'"&amp;M$1&amp;"'!E137",TRUE)</f>
        <v>87391</v>
      </c>
      <c r="O35" s="120"/>
      <c r="P35" s="344">
        <f ca="1">INDIRECT("'"&amp;O$1&amp;"'!E137",TRUE)</f>
        <v>191314</v>
      </c>
      <c r="Q35" s="120"/>
      <c r="R35" s="344">
        <f ca="1">INDIRECT("'"&amp;Q$1&amp;"'!E137",TRUE)</f>
        <v>95055</v>
      </c>
      <c r="S35" s="120"/>
      <c r="T35" s="344">
        <f ca="1">INDIRECT("'"&amp;S$1&amp;"'!E137",TRUE)</f>
        <v>60814</v>
      </c>
      <c r="U35" s="120"/>
      <c r="V35" s="344">
        <f ca="1">INDIRECT("'"&amp;U$1&amp;"'!E137",TRUE)</f>
        <v>202664</v>
      </c>
      <c r="W35" s="120"/>
      <c r="X35" s="344">
        <f ca="1">INDIRECT("'"&amp;W$1&amp;"'!E137",TRUE)</f>
        <v>0</v>
      </c>
      <c r="Y35" s="120"/>
      <c r="Z35" s="344">
        <f ca="1">INDIRECT("'"&amp;Y$1&amp;"'!E137",TRUE)</f>
        <v>221946</v>
      </c>
      <c r="AA35" s="120"/>
      <c r="AB35" s="344">
        <f ca="1">INDIRECT("'"&amp;AA$1&amp;"'!E137",TRUE)</f>
        <v>601038</v>
      </c>
      <c r="AC35" s="120"/>
      <c r="AD35" s="344">
        <f ca="1">INDIRECT("'"&amp;AC$1&amp;"'!E137",TRUE)</f>
        <v>0</v>
      </c>
      <c r="AE35" s="120"/>
      <c r="AF35" s="344">
        <f ca="1">INDIRECT("'"&amp;AE$1&amp;"'!E137",TRUE)</f>
        <v>117157</v>
      </c>
      <c r="AG35" s="120"/>
      <c r="AH35" s="344">
        <f ca="1">INDIRECT("'"&amp;AG$1&amp;"'!E137",TRUE)</f>
        <v>102525</v>
      </c>
      <c r="AI35" s="120"/>
      <c r="AJ35" s="344">
        <f ca="1">INDIRECT("'"&amp;AI$1&amp;"'!E137",TRUE)</f>
        <v>44654</v>
      </c>
      <c r="AK35" s="120"/>
      <c r="AL35" s="344">
        <f ca="1">INDIRECT("'"&amp;AK$1&amp;"'!E137",TRUE)</f>
        <v>974679</v>
      </c>
      <c r="AM35" s="120"/>
      <c r="AN35" s="344">
        <f ca="1">INDIRECT("'"&amp;AM$1&amp;"'!E137",TRUE)</f>
        <v>1076756</v>
      </c>
      <c r="AO35" s="120"/>
      <c r="AP35" s="344">
        <f ca="1">INDIRECT("'"&amp;AO$1&amp;"'!E137",TRUE)</f>
        <v>289954</v>
      </c>
      <c r="AQ35" s="120"/>
      <c r="AR35" s="344">
        <f ca="1">INDIRECT("'"&amp;AQ$1&amp;"'!E137",TRUE)</f>
        <v>183317</v>
      </c>
      <c r="AS35" s="120"/>
      <c r="AT35" s="344">
        <f ca="1">INDIRECT("'"&amp;AS$1&amp;"'!E137",TRUE)</f>
        <v>0</v>
      </c>
      <c r="AU35" s="87"/>
      <c r="AV35" s="105">
        <f ca="1">INDIRECT("'"&amp;AU$1&amp;"'!E137",TRUE)</f>
        <v>68127</v>
      </c>
    </row>
    <row r="36" spans="2:48" ht="31.5" customHeight="1">
      <c r="B36" s="92" t="s">
        <v>174</v>
      </c>
      <c r="C36" s="110"/>
      <c r="D36" s="344">
        <f ca="1">INDIRECT("'"&amp;C$1&amp;"'!E138",TRUE)</f>
        <v>0</v>
      </c>
      <c r="E36" s="120"/>
      <c r="F36" s="344">
        <f ca="1">INDIRECT("'"&amp;E$1&amp;"'!E138",TRUE)</f>
        <v>19480</v>
      </c>
      <c r="G36" s="120"/>
      <c r="H36" s="344">
        <f ca="1">INDIRECT("'"&amp;G$1&amp;"'!E138",TRUE)</f>
        <v>0</v>
      </c>
      <c r="I36" s="120"/>
      <c r="J36" s="344">
        <f ca="1">INDIRECT("'"&amp;I$1&amp;"'!E138",TRUE)</f>
        <v>218540</v>
      </c>
      <c r="K36" s="120"/>
      <c r="L36" s="344">
        <f ca="1">INDIRECT("'"&amp;K$1&amp;"'!E138",TRUE)</f>
        <v>327890</v>
      </c>
      <c r="M36" s="120"/>
      <c r="N36" s="344">
        <f ca="1">INDIRECT("'"&amp;M$1&amp;"'!E138",TRUE)</f>
        <v>0</v>
      </c>
      <c r="O36" s="120"/>
      <c r="P36" s="344">
        <f ca="1">INDIRECT("'"&amp;O$1&amp;"'!E138",TRUE)</f>
        <v>178320</v>
      </c>
      <c r="Q36" s="120"/>
      <c r="R36" s="344">
        <f ca="1">INDIRECT("'"&amp;Q$1&amp;"'!E138",TRUE)</f>
        <v>0</v>
      </c>
      <c r="S36" s="120"/>
      <c r="T36" s="344">
        <f ca="1">INDIRECT("'"&amp;S$1&amp;"'!E138",TRUE)</f>
        <v>60814</v>
      </c>
      <c r="U36" s="120"/>
      <c r="V36" s="344">
        <f ca="1">INDIRECT("'"&amp;U$1&amp;"'!E138",TRUE)</f>
        <v>0</v>
      </c>
      <c r="W36" s="120"/>
      <c r="X36" s="344">
        <f ca="1">INDIRECT("'"&amp;W$1&amp;"'!E138",TRUE)</f>
        <v>0</v>
      </c>
      <c r="Y36" s="120"/>
      <c r="Z36" s="344">
        <f ca="1">INDIRECT("'"&amp;Y$1&amp;"'!E138",TRUE)</f>
        <v>48313</v>
      </c>
      <c r="AA36" s="120"/>
      <c r="AB36" s="344">
        <f ca="1">INDIRECT("'"&amp;AA$1&amp;"'!E138",TRUE)</f>
        <v>0</v>
      </c>
      <c r="AC36" s="120"/>
      <c r="AD36" s="344">
        <f ca="1">INDIRECT("'"&amp;AC$1&amp;"'!E138",TRUE)</f>
        <v>0</v>
      </c>
      <c r="AE36" s="120"/>
      <c r="AF36" s="344">
        <f ca="1">INDIRECT("'"&amp;AE$1&amp;"'!E138",TRUE)</f>
        <v>1889</v>
      </c>
      <c r="AG36" s="120"/>
      <c r="AH36" s="344">
        <f ca="1">INDIRECT("'"&amp;AG$1&amp;"'!E138",TRUE)</f>
        <v>0</v>
      </c>
      <c r="AI36" s="120"/>
      <c r="AJ36" s="344">
        <f ca="1">INDIRECT("'"&amp;AI$1&amp;"'!E138",TRUE)</f>
        <v>44654</v>
      </c>
      <c r="AK36" s="120"/>
      <c r="AL36" s="344">
        <f ca="1">INDIRECT("'"&amp;AK$1&amp;"'!E138",TRUE)</f>
        <v>268714</v>
      </c>
      <c r="AM36" s="120"/>
      <c r="AN36" s="344">
        <f ca="1">INDIRECT("'"&amp;AM$1&amp;"'!E138",TRUE)</f>
        <v>366953</v>
      </c>
      <c r="AO36" s="120"/>
      <c r="AP36" s="344">
        <f ca="1">INDIRECT("'"&amp;AO$1&amp;"'!E138",TRUE)</f>
        <v>434931</v>
      </c>
      <c r="AQ36" s="120"/>
      <c r="AR36" s="344">
        <f ca="1">INDIRECT("'"&amp;AQ$1&amp;"'!E138",TRUE)</f>
        <v>529852</v>
      </c>
      <c r="AS36" s="120"/>
      <c r="AT36" s="344">
        <f ca="1">INDIRECT("'"&amp;AS$1&amp;"'!E138",TRUE)</f>
        <v>0</v>
      </c>
      <c r="AU36" s="87"/>
      <c r="AV36" s="105">
        <f ca="1">INDIRECT("'"&amp;AU$1&amp;"'!E138",TRUE)</f>
        <v>0</v>
      </c>
    </row>
    <row r="37" spans="2:48" ht="31.5">
      <c r="B37" s="92" t="s">
        <v>175</v>
      </c>
      <c r="C37" s="110"/>
      <c r="D37" s="344">
        <f ca="1">INDIRECT("'"&amp;C$1&amp;"'!E139",TRUE)</f>
        <v>0</v>
      </c>
      <c r="E37" s="120"/>
      <c r="F37" s="344">
        <f ca="1">INDIRECT("'"&amp;E$1&amp;"'!E139",TRUE)</f>
        <v>0</v>
      </c>
      <c r="G37" s="120"/>
      <c r="H37" s="344">
        <f ca="1">INDIRECT("'"&amp;G$1&amp;"'!E139",TRUE)</f>
        <v>0</v>
      </c>
      <c r="I37" s="120"/>
      <c r="J37" s="344">
        <f ca="1">INDIRECT("'"&amp;I$1&amp;"'!E139",TRUE)</f>
        <v>0</v>
      </c>
      <c r="K37" s="120"/>
      <c r="L37" s="344">
        <f ca="1">INDIRECT("'"&amp;K$1&amp;"'!E139",TRUE)</f>
        <v>81973</v>
      </c>
      <c r="M37" s="120"/>
      <c r="N37" s="344">
        <f ca="1">INDIRECT("'"&amp;M$1&amp;"'!E139",TRUE)</f>
        <v>0</v>
      </c>
      <c r="O37" s="120"/>
      <c r="P37" s="344">
        <f ca="1">INDIRECT("'"&amp;O$1&amp;"'!E139",TRUE)</f>
        <v>6836</v>
      </c>
      <c r="Q37" s="120"/>
      <c r="R37" s="344">
        <f ca="1">INDIRECT("'"&amp;Q$1&amp;"'!E139",TRUE)</f>
        <v>0</v>
      </c>
      <c r="S37" s="120"/>
      <c r="T37" s="344">
        <f ca="1">INDIRECT("'"&amp;S$1&amp;"'!E139",TRUE)</f>
        <v>60814</v>
      </c>
      <c r="U37" s="120"/>
      <c r="V37" s="344">
        <f ca="1">INDIRECT("'"&amp;U$1&amp;"'!E139",TRUE)</f>
        <v>0</v>
      </c>
      <c r="W37" s="120"/>
      <c r="X37" s="344">
        <f ca="1">INDIRECT("'"&amp;W$1&amp;"'!E139",TRUE)</f>
        <v>0</v>
      </c>
      <c r="Y37" s="120"/>
      <c r="Z37" s="344">
        <f ca="1">INDIRECT("'"&amp;Y$1&amp;"'!E139",TRUE)</f>
        <v>0</v>
      </c>
      <c r="AA37" s="120"/>
      <c r="AB37" s="344">
        <f ca="1">INDIRECT("'"&amp;AA$1&amp;"'!E139",TRUE)</f>
        <v>0</v>
      </c>
      <c r="AC37" s="120"/>
      <c r="AD37" s="344">
        <f ca="1">INDIRECT("'"&amp;AC$1&amp;"'!E139",TRUE)</f>
        <v>0</v>
      </c>
      <c r="AE37" s="120"/>
      <c r="AF37" s="344">
        <f ca="1">INDIRECT("'"&amp;AE$1&amp;"'!E139",TRUE)</f>
        <v>0</v>
      </c>
      <c r="AG37" s="120"/>
      <c r="AH37" s="344">
        <f ca="1">INDIRECT("'"&amp;AG$1&amp;"'!E139",TRUE)</f>
        <v>0</v>
      </c>
      <c r="AI37" s="120"/>
      <c r="AJ37" s="344">
        <f ca="1">INDIRECT("'"&amp;AI$1&amp;"'!E139",TRUE)</f>
        <v>0</v>
      </c>
      <c r="AK37" s="120"/>
      <c r="AL37" s="344">
        <f ca="1">INDIRECT("'"&amp;AK$1&amp;"'!E139",TRUE)</f>
        <v>0</v>
      </c>
      <c r="AM37" s="120"/>
      <c r="AN37" s="344">
        <f ca="1">INDIRECT("'"&amp;AM$1&amp;"'!E139",TRUE)</f>
        <v>0</v>
      </c>
      <c r="AO37" s="120"/>
      <c r="AP37" s="344">
        <f ca="1">INDIRECT("'"&amp;AO$1&amp;"'!E139",TRUE)</f>
        <v>0</v>
      </c>
      <c r="AQ37" s="120"/>
      <c r="AR37" s="344">
        <f ca="1">INDIRECT("'"&amp;AQ$1&amp;"'!E139",TRUE)</f>
        <v>62313</v>
      </c>
      <c r="AS37" s="120"/>
      <c r="AT37" s="344">
        <f ca="1">INDIRECT("'"&amp;AS$1&amp;"'!E139",TRUE)</f>
        <v>0</v>
      </c>
      <c r="AU37" s="87"/>
      <c r="AV37" s="105">
        <f ca="1">INDIRECT("'"&amp;AU$1&amp;"'!E139",TRUE)</f>
        <v>0</v>
      </c>
    </row>
    <row r="38" spans="2:48" ht="31.5">
      <c r="B38" s="92" t="s">
        <v>112</v>
      </c>
      <c r="C38" s="110"/>
      <c r="D38" s="344">
        <f ca="1">INDIRECT("'"&amp;C$1&amp;"'!E140",TRUE)</f>
        <v>0</v>
      </c>
      <c r="E38" s="120"/>
      <c r="F38" s="344">
        <f ca="1">INDIRECT("'"&amp;E$1&amp;"'!E140",TRUE)</f>
        <v>0</v>
      </c>
      <c r="G38" s="120"/>
      <c r="H38" s="344">
        <f ca="1">INDIRECT("'"&amp;G$1&amp;"'!E140",TRUE)</f>
        <v>0</v>
      </c>
      <c r="I38" s="120"/>
      <c r="J38" s="344">
        <f ca="1">INDIRECT("'"&amp;I$1&amp;"'!E140",TRUE)</f>
        <v>655620</v>
      </c>
      <c r="K38" s="120"/>
      <c r="L38" s="344">
        <f ca="1">INDIRECT("'"&amp;K$1&amp;"'!E140",TRUE)</f>
        <v>0</v>
      </c>
      <c r="M38" s="120"/>
      <c r="N38" s="344">
        <f ca="1">INDIRECT("'"&amp;M$1&amp;"'!E140",TRUE)</f>
        <v>0</v>
      </c>
      <c r="O38" s="120"/>
      <c r="P38" s="344">
        <f ca="1">INDIRECT("'"&amp;O$1&amp;"'!E140",TRUE)</f>
        <v>122947</v>
      </c>
      <c r="Q38" s="120"/>
      <c r="R38" s="344">
        <f ca="1">INDIRECT("'"&amp;Q$1&amp;"'!E140",TRUE)</f>
        <v>0</v>
      </c>
      <c r="S38" s="120"/>
      <c r="T38" s="344">
        <f ca="1">INDIRECT("'"&amp;S$1&amp;"'!E140",TRUE)</f>
        <v>0</v>
      </c>
      <c r="U38" s="120"/>
      <c r="V38" s="344">
        <f ca="1">INDIRECT("'"&amp;U$1&amp;"'!E140",TRUE)</f>
        <v>0</v>
      </c>
      <c r="W38" s="120"/>
      <c r="X38" s="344">
        <f ca="1">INDIRECT("'"&amp;W$1&amp;"'!E140",TRUE)</f>
        <v>0</v>
      </c>
      <c r="Y38" s="120"/>
      <c r="Z38" s="344">
        <f ca="1">INDIRECT("'"&amp;Y$1&amp;"'!E140",TRUE)</f>
        <v>0</v>
      </c>
      <c r="AA38" s="120"/>
      <c r="AB38" s="344">
        <f ca="1">INDIRECT("'"&amp;AA$1&amp;"'!E140",TRUE)</f>
        <v>0</v>
      </c>
      <c r="AC38" s="120"/>
      <c r="AD38" s="344">
        <f ca="1">INDIRECT("'"&amp;AC$1&amp;"'!E140",TRUE)</f>
        <v>0</v>
      </c>
      <c r="AE38" s="120"/>
      <c r="AF38" s="344">
        <f ca="1">INDIRECT("'"&amp;AE$1&amp;"'!E140",TRUE)</f>
        <v>5067</v>
      </c>
      <c r="AG38" s="120"/>
      <c r="AH38" s="344">
        <f ca="1">INDIRECT("'"&amp;AG$1&amp;"'!E140",TRUE)</f>
        <v>0</v>
      </c>
      <c r="AI38" s="120"/>
      <c r="AJ38" s="344">
        <f ca="1">INDIRECT("'"&amp;AI$1&amp;"'!E140",TRUE)</f>
        <v>0</v>
      </c>
      <c r="AK38" s="120"/>
      <c r="AL38" s="344">
        <f ca="1">INDIRECT("'"&amp;AK$1&amp;"'!E140",TRUE)</f>
        <v>0</v>
      </c>
      <c r="AM38" s="120"/>
      <c r="AN38" s="344">
        <f ca="1">INDIRECT("'"&amp;AM$1&amp;"'!E140",TRUE)</f>
        <v>74857</v>
      </c>
      <c r="AO38" s="120"/>
      <c r="AP38" s="344">
        <f ca="1">INDIRECT("'"&amp;AO$1&amp;"'!E140",TRUE)</f>
        <v>0</v>
      </c>
      <c r="AQ38" s="120"/>
      <c r="AR38" s="344">
        <f ca="1">INDIRECT("'"&amp;AQ$1&amp;"'!E140",TRUE)</f>
        <v>0</v>
      </c>
      <c r="AS38" s="120"/>
      <c r="AT38" s="344">
        <f ca="1">INDIRECT("'"&amp;AS$1&amp;"'!E140",TRUE)</f>
        <v>0</v>
      </c>
      <c r="AU38" s="87"/>
      <c r="AV38" s="105">
        <f ca="1">INDIRECT("'"&amp;AU$1&amp;"'!E140",TRUE)</f>
        <v>0</v>
      </c>
    </row>
    <row r="39" spans="2:48">
      <c r="B39" s="92" t="s">
        <v>113</v>
      </c>
      <c r="C39" s="110"/>
      <c r="D39" s="344">
        <f ca="1">INDIRECT("'"&amp;C$1&amp;"'!E141",TRUE)</f>
        <v>0</v>
      </c>
      <c r="E39" s="120"/>
      <c r="F39" s="344">
        <f ca="1">INDIRECT("'"&amp;E$1&amp;"'!E141",TRUE)</f>
        <v>0</v>
      </c>
      <c r="G39" s="120"/>
      <c r="H39" s="344">
        <f ca="1">INDIRECT("'"&amp;G$1&amp;"'!E141",TRUE)</f>
        <v>0</v>
      </c>
      <c r="I39" s="120"/>
      <c r="J39" s="344">
        <f ca="1">INDIRECT("'"&amp;I$1&amp;"'!E141",TRUE)</f>
        <v>0</v>
      </c>
      <c r="K39" s="120"/>
      <c r="L39" s="344">
        <f ca="1">INDIRECT("'"&amp;K$1&amp;"'!E141",TRUE)</f>
        <v>0</v>
      </c>
      <c r="M39" s="120"/>
      <c r="N39" s="344">
        <f ca="1">INDIRECT("'"&amp;M$1&amp;"'!E141",TRUE)</f>
        <v>0</v>
      </c>
      <c r="O39" s="120"/>
      <c r="P39" s="344">
        <f ca="1">INDIRECT("'"&amp;O$1&amp;"'!E141",TRUE)</f>
        <v>0</v>
      </c>
      <c r="Q39" s="120"/>
      <c r="R39" s="344">
        <f ca="1">INDIRECT("'"&amp;Q$1&amp;"'!E141",TRUE)</f>
        <v>0</v>
      </c>
      <c r="S39" s="120"/>
      <c r="T39" s="344">
        <f ca="1">INDIRECT("'"&amp;S$1&amp;"'!E141",TRUE)</f>
        <v>0</v>
      </c>
      <c r="U39" s="120"/>
      <c r="V39" s="344">
        <f ca="1">INDIRECT("'"&amp;U$1&amp;"'!E141",TRUE)</f>
        <v>0</v>
      </c>
      <c r="W39" s="120"/>
      <c r="X39" s="344">
        <f ca="1">INDIRECT("'"&amp;W$1&amp;"'!E141",TRUE)</f>
        <v>0</v>
      </c>
      <c r="Y39" s="120"/>
      <c r="Z39" s="344">
        <f ca="1">INDIRECT("'"&amp;Y$1&amp;"'!E141",TRUE)</f>
        <v>0</v>
      </c>
      <c r="AA39" s="120"/>
      <c r="AB39" s="344">
        <f ca="1">INDIRECT("'"&amp;AA$1&amp;"'!E141",TRUE)</f>
        <v>0</v>
      </c>
      <c r="AC39" s="120"/>
      <c r="AD39" s="344">
        <f ca="1">INDIRECT("'"&amp;AC$1&amp;"'!E141",TRUE)</f>
        <v>0</v>
      </c>
      <c r="AE39" s="120"/>
      <c r="AF39" s="344">
        <f ca="1">INDIRECT("'"&amp;AE$1&amp;"'!E141",TRUE)</f>
        <v>0</v>
      </c>
      <c r="AG39" s="120"/>
      <c r="AH39" s="344">
        <f ca="1">INDIRECT("'"&amp;AG$1&amp;"'!E141",TRUE)</f>
        <v>0</v>
      </c>
      <c r="AI39" s="120"/>
      <c r="AJ39" s="344">
        <f ca="1">INDIRECT("'"&amp;AI$1&amp;"'!E141",TRUE)</f>
        <v>0</v>
      </c>
      <c r="AK39" s="120"/>
      <c r="AL39" s="344">
        <f ca="1">INDIRECT("'"&amp;AK$1&amp;"'!E141",TRUE)</f>
        <v>0</v>
      </c>
      <c r="AM39" s="120"/>
      <c r="AN39" s="344">
        <f ca="1">INDIRECT("'"&amp;AM$1&amp;"'!E141",TRUE)</f>
        <v>0</v>
      </c>
      <c r="AO39" s="120"/>
      <c r="AP39" s="344">
        <f ca="1">INDIRECT("'"&amp;AO$1&amp;"'!E141",TRUE)</f>
        <v>0</v>
      </c>
      <c r="AQ39" s="120"/>
      <c r="AR39" s="344">
        <f ca="1">INDIRECT("'"&amp;AQ$1&amp;"'!E141",TRUE)</f>
        <v>0</v>
      </c>
      <c r="AS39" s="120"/>
      <c r="AT39" s="344">
        <f ca="1">INDIRECT("'"&amp;AS$1&amp;"'!E141",TRUE)</f>
        <v>0</v>
      </c>
      <c r="AU39" s="87"/>
      <c r="AV39" s="105">
        <f ca="1">INDIRECT("'"&amp;AU$1&amp;"'!E141",TRUE)</f>
        <v>0</v>
      </c>
    </row>
    <row r="40" spans="2:48">
      <c r="B40" s="92" t="s">
        <v>114</v>
      </c>
      <c r="C40" s="110"/>
      <c r="D40" s="344">
        <f ca="1">INDIRECT("'"&amp;C$1&amp;"'!E142",TRUE)</f>
        <v>414555</v>
      </c>
      <c r="E40" s="120"/>
      <c r="F40" s="344">
        <f ca="1">INDIRECT("'"&amp;E$1&amp;"'!E142",TRUE)</f>
        <v>201510</v>
      </c>
      <c r="G40" s="120"/>
      <c r="H40" s="344">
        <f ca="1">INDIRECT("'"&amp;G$1&amp;"'!E142",TRUE)</f>
        <v>4182623</v>
      </c>
      <c r="I40" s="120"/>
      <c r="J40" s="344">
        <f ca="1">INDIRECT("'"&amp;I$1&amp;"'!E142",TRUE)</f>
        <v>564337</v>
      </c>
      <c r="K40" s="120"/>
      <c r="L40" s="344">
        <f ca="1">INDIRECT("'"&amp;K$1&amp;"'!E142",TRUE)</f>
        <v>1110252</v>
      </c>
      <c r="M40" s="120"/>
      <c r="N40" s="344">
        <f ca="1">INDIRECT("'"&amp;M$1&amp;"'!E142",TRUE)</f>
        <v>0</v>
      </c>
      <c r="O40" s="120"/>
      <c r="P40" s="344">
        <f ca="1">INDIRECT("'"&amp;O$1&amp;"'!E142",TRUE)</f>
        <v>618442</v>
      </c>
      <c r="Q40" s="120"/>
      <c r="R40" s="344">
        <f ca="1">INDIRECT("'"&amp;Q$1&amp;"'!E142",TRUE)</f>
        <v>191562</v>
      </c>
      <c r="S40" s="120"/>
      <c r="T40" s="344">
        <f ca="1">INDIRECT("'"&amp;S$1&amp;"'!E142",TRUE)</f>
        <v>121628</v>
      </c>
      <c r="U40" s="120"/>
      <c r="V40" s="344">
        <f ca="1">INDIRECT("'"&amp;U$1&amp;"'!E142",TRUE)</f>
        <v>405328</v>
      </c>
      <c r="W40" s="120"/>
      <c r="X40" s="344">
        <f ca="1">INDIRECT("'"&amp;W$1&amp;"'!E142",TRUE)</f>
        <v>1449087</v>
      </c>
      <c r="Y40" s="120"/>
      <c r="Z40" s="344">
        <f ca="1">INDIRECT("'"&amp;Y$1&amp;"'!E142",TRUE)</f>
        <v>443893</v>
      </c>
      <c r="AA40" s="120"/>
      <c r="AB40" s="344">
        <f ca="1">INDIRECT("'"&amp;AA$1&amp;"'!E142",TRUE)</f>
        <v>1202075</v>
      </c>
      <c r="AC40" s="120"/>
      <c r="AD40" s="344">
        <f ca="1">INDIRECT("'"&amp;AC$1&amp;"'!E142",TRUE)</f>
        <v>98135</v>
      </c>
      <c r="AE40" s="120"/>
      <c r="AF40" s="344">
        <f ca="1">INDIRECT("'"&amp;AE$1&amp;"'!E142",TRUE)</f>
        <v>418951</v>
      </c>
      <c r="AG40" s="120"/>
      <c r="AH40" s="344">
        <f ca="1">INDIRECT("'"&amp;AG$1&amp;"'!E142",TRUE)</f>
        <v>205049</v>
      </c>
      <c r="AI40" s="120"/>
      <c r="AJ40" s="344">
        <f ca="1">INDIRECT("'"&amp;AI$1&amp;"'!E142",TRUE)</f>
        <v>403445</v>
      </c>
      <c r="AK40" s="120"/>
      <c r="AL40" s="344">
        <f ca="1">INDIRECT("'"&amp;AK$1&amp;"'!E142",TRUE)</f>
        <v>1949357</v>
      </c>
      <c r="AM40" s="120"/>
      <c r="AN40" s="344">
        <f ca="1">INDIRECT("'"&amp;AM$1&amp;"'!E142",TRUE)</f>
        <v>2153513</v>
      </c>
      <c r="AO40" s="120"/>
      <c r="AP40" s="344">
        <f ca="1">INDIRECT("'"&amp;AO$1&amp;"'!E142",TRUE)</f>
        <v>1304792</v>
      </c>
      <c r="AQ40" s="120"/>
      <c r="AR40" s="344">
        <f ca="1">INDIRECT("'"&amp;AQ$1&amp;"'!E142",TRUE)</f>
        <v>366634</v>
      </c>
      <c r="AS40" s="120"/>
      <c r="AT40" s="344">
        <f ca="1">INDIRECT("'"&amp;AS$1&amp;"'!E142",TRUE)</f>
        <v>124314</v>
      </c>
      <c r="AU40" s="87"/>
      <c r="AV40" s="105">
        <f ca="1">INDIRECT("'"&amp;AU$1&amp;"'!E142",TRUE)</f>
        <v>136253</v>
      </c>
    </row>
    <row r="41" spans="2:48" ht="16.5" thickBot="1">
      <c r="B41" s="96" t="s">
        <v>115</v>
      </c>
      <c r="C41" s="111"/>
      <c r="D41" s="345">
        <f ca="1">INDIRECT("'"&amp;C$1&amp;"'!E143",TRUE)</f>
        <v>1658222</v>
      </c>
      <c r="E41" s="121"/>
      <c r="F41" s="345">
        <f ca="1">INDIRECT("'"&amp;E$1&amp;"'!E143",TRUE)</f>
        <v>0</v>
      </c>
      <c r="G41" s="121"/>
      <c r="H41" s="345">
        <f ca="1">INDIRECT("'"&amp;G$1&amp;"'!E143",TRUE)</f>
        <v>0</v>
      </c>
      <c r="I41" s="121"/>
      <c r="J41" s="345">
        <f ca="1">INDIRECT("'"&amp;I$1&amp;"'!E143",TRUE)</f>
        <v>1835735</v>
      </c>
      <c r="K41" s="121"/>
      <c r="L41" s="345">
        <f ca="1">INDIRECT("'"&amp;K$1&amp;"'!E143",TRUE)</f>
        <v>0</v>
      </c>
      <c r="M41" s="121"/>
      <c r="N41" s="345">
        <f ca="1">INDIRECT("'"&amp;M$1&amp;"'!E143",TRUE)</f>
        <v>0</v>
      </c>
      <c r="O41" s="121"/>
      <c r="P41" s="345">
        <f ca="1">INDIRECT("'"&amp;O$1&amp;"'!E143",TRUE)</f>
        <v>433275</v>
      </c>
      <c r="Q41" s="121"/>
      <c r="R41" s="345">
        <f ca="1">INDIRECT("'"&amp;Q$1&amp;"'!E143",TRUE)</f>
        <v>0</v>
      </c>
      <c r="S41" s="121"/>
      <c r="T41" s="345">
        <f ca="1">INDIRECT("'"&amp;S$1&amp;"'!E143",TRUE)</f>
        <v>0</v>
      </c>
      <c r="U41" s="121"/>
      <c r="V41" s="345">
        <f ca="1">INDIRECT("'"&amp;U$1&amp;"'!E143",TRUE)</f>
        <v>0</v>
      </c>
      <c r="W41" s="121"/>
      <c r="X41" s="345">
        <f ca="1">INDIRECT("'"&amp;W$1&amp;"'!E143",TRUE)</f>
        <v>0</v>
      </c>
      <c r="Y41" s="121"/>
      <c r="Z41" s="345">
        <f ca="1">INDIRECT("'"&amp;Y$1&amp;"'!E143",TRUE)</f>
        <v>728376</v>
      </c>
      <c r="AA41" s="121"/>
      <c r="AB41" s="345">
        <f ca="1">INDIRECT("'"&amp;AA$1&amp;"'!E143",TRUE)</f>
        <v>0</v>
      </c>
      <c r="AC41" s="121"/>
      <c r="AD41" s="345">
        <f ca="1">INDIRECT("'"&amp;AC$1&amp;"'!E143",TRUE)</f>
        <v>0</v>
      </c>
      <c r="AE41" s="121"/>
      <c r="AF41" s="345">
        <f ca="1">INDIRECT("'"&amp;AE$1&amp;"'!E143",TRUE)</f>
        <v>186032</v>
      </c>
      <c r="AG41" s="121"/>
      <c r="AH41" s="345">
        <f ca="1">INDIRECT("'"&amp;AG$1&amp;"'!E143",TRUE)</f>
        <v>0</v>
      </c>
      <c r="AI41" s="121"/>
      <c r="AJ41" s="345">
        <f ca="1">INDIRECT("'"&amp;AI$1&amp;"'!E143",TRUE)</f>
        <v>133963</v>
      </c>
      <c r="AK41" s="121"/>
      <c r="AL41" s="345">
        <f ca="1">INDIRECT("'"&amp;AK$1&amp;"'!E143",TRUE)</f>
        <v>0</v>
      </c>
      <c r="AM41" s="121"/>
      <c r="AN41" s="345">
        <f ca="1">INDIRECT("'"&amp;AM$1&amp;"'!E143",TRUE)</f>
        <v>1835583</v>
      </c>
      <c r="AO41" s="121"/>
      <c r="AP41" s="345">
        <f ca="1">INDIRECT("'"&amp;AO$1&amp;"'!E143",TRUE)</f>
        <v>0</v>
      </c>
      <c r="AQ41" s="121"/>
      <c r="AR41" s="345">
        <f ca="1">INDIRECT("'"&amp;AQ$1&amp;"'!E143",TRUE)</f>
        <v>0</v>
      </c>
      <c r="AS41" s="121"/>
      <c r="AT41" s="345">
        <f ca="1">INDIRECT("'"&amp;AS$1&amp;"'!E143",TRUE)</f>
        <v>608420</v>
      </c>
      <c r="AU41" s="88"/>
      <c r="AV41" s="107">
        <f ca="1">INDIRECT("'"&amp;AU$1&amp;"'!E143",TRUE)</f>
        <v>0</v>
      </c>
    </row>
    <row r="42" spans="2:48" ht="16.5" thickBot="1">
      <c r="B42" s="97" t="s">
        <v>180</v>
      </c>
      <c r="C42" s="112"/>
      <c r="D42" s="346">
        <f ca="1">SUM(D34:D41)</f>
        <v>12436663</v>
      </c>
      <c r="E42" s="122"/>
      <c r="F42" s="346">
        <f ca="1">SUM(F34:F41)</f>
        <v>5334732</v>
      </c>
      <c r="G42" s="122"/>
      <c r="H42" s="346">
        <f ca="1">SUM(H34:H41)</f>
        <v>110839511</v>
      </c>
      <c r="I42" s="122"/>
      <c r="J42" s="346">
        <f ca="1">SUM(J34:J41)</f>
        <v>17664824</v>
      </c>
      <c r="K42" s="122"/>
      <c r="L42" s="346">
        <f ca="1">SUM(L34:L41)</f>
        <v>29831549</v>
      </c>
      <c r="M42" s="122"/>
      <c r="N42" s="346">
        <f ca="1">SUM(N34:N41)</f>
        <v>4456954</v>
      </c>
      <c r="O42" s="122"/>
      <c r="P42" s="346">
        <f ca="1">SUM(P34:P41)</f>
        <v>17325054</v>
      </c>
      <c r="Q42" s="122"/>
      <c r="R42" s="346">
        <f ca="1">SUM(R34:R41)</f>
        <v>5075680</v>
      </c>
      <c r="S42" s="122"/>
      <c r="T42" s="346">
        <f ca="1">SUM(T34:T41)</f>
        <v>3344779</v>
      </c>
      <c r="U42" s="122"/>
      <c r="V42" s="346">
        <f ca="1">SUM(V34:V41)</f>
        <v>10741194</v>
      </c>
      <c r="W42" s="122"/>
      <c r="X42" s="346">
        <f ca="1">SUM(X34:X41)</f>
        <v>37676275</v>
      </c>
      <c r="Y42" s="122"/>
      <c r="Z42" s="346">
        <f ca="1">SUM(Z34:Z41)</f>
        <v>18566177</v>
      </c>
      <c r="AA42" s="122"/>
      <c r="AB42" s="346">
        <f ca="1">SUM(AB34:AB41)</f>
        <v>31854999</v>
      </c>
      <c r="AC42" s="122"/>
      <c r="AD42" s="346">
        <f ca="1">SUM(AD34:AD41)</f>
        <v>2551507</v>
      </c>
      <c r="AE42" s="122"/>
      <c r="AF42" s="346">
        <f ca="1">SUM(AF34:AF41)</f>
        <v>15853649</v>
      </c>
      <c r="AG42" s="122"/>
      <c r="AH42" s="346">
        <f ca="1">SUM(AH34:AH41)</f>
        <v>5433817</v>
      </c>
      <c r="AI42" s="122"/>
      <c r="AJ42" s="346">
        <f ca="1">SUM(AJ34:AJ41)</f>
        <v>10712848</v>
      </c>
      <c r="AK42" s="122"/>
      <c r="AL42" s="346">
        <f ca="1">SUM(AL34:AL41)</f>
        <v>51926686</v>
      </c>
      <c r="AM42" s="122"/>
      <c r="AN42" s="346">
        <f ca="1">SUM(AN34:AN41)</f>
        <v>59345491</v>
      </c>
      <c r="AO42" s="122"/>
      <c r="AP42" s="346">
        <f ca="1">SUM(AP34:AP41)</f>
        <v>38273911</v>
      </c>
      <c r="AQ42" s="122"/>
      <c r="AR42" s="346">
        <f ca="1">SUM(AR34:AR41)</f>
        <v>10307965</v>
      </c>
      <c r="AS42" s="122"/>
      <c r="AT42" s="346">
        <f ca="1">SUM(AT34:AT41)</f>
        <v>3840598</v>
      </c>
      <c r="AU42" s="134"/>
      <c r="AV42" s="355">
        <f ca="1">SUM(AV34:AV41)</f>
        <v>3610710</v>
      </c>
    </row>
    <row r="43" spans="2:48" ht="5.25" customHeight="1" thickBot="1">
      <c r="C43" s="110"/>
      <c r="D43" s="344"/>
      <c r="E43" s="120"/>
      <c r="F43" s="344"/>
      <c r="G43" s="120"/>
      <c r="H43" s="344"/>
      <c r="I43" s="120"/>
      <c r="J43" s="344"/>
      <c r="K43" s="120"/>
      <c r="L43" s="344"/>
      <c r="M43" s="120"/>
      <c r="N43" s="344"/>
      <c r="O43" s="120"/>
      <c r="P43" s="344"/>
      <c r="Q43" s="120"/>
      <c r="R43" s="344"/>
      <c r="S43" s="120"/>
      <c r="T43" s="344"/>
      <c r="U43" s="120"/>
      <c r="V43" s="344"/>
      <c r="W43" s="120"/>
      <c r="X43" s="344"/>
      <c r="Y43" s="120"/>
      <c r="Z43" s="344"/>
      <c r="AA43" s="120"/>
      <c r="AB43" s="344"/>
      <c r="AC43" s="120"/>
      <c r="AD43" s="344"/>
      <c r="AE43" s="120"/>
      <c r="AF43" s="344"/>
      <c r="AG43" s="120"/>
      <c r="AH43" s="344"/>
      <c r="AI43" s="120"/>
      <c r="AJ43" s="344"/>
      <c r="AK43" s="120"/>
      <c r="AL43" s="344"/>
      <c r="AM43" s="120"/>
      <c r="AN43" s="344"/>
      <c r="AO43" s="120"/>
      <c r="AP43" s="344"/>
      <c r="AQ43" s="120"/>
      <c r="AR43" s="344"/>
      <c r="AS43" s="120"/>
      <c r="AT43" s="344"/>
    </row>
    <row r="44" spans="2:48" ht="32.25" thickBot="1">
      <c r="B44" s="99" t="s">
        <v>176</v>
      </c>
      <c r="C44" s="114"/>
      <c r="D44" s="348">
        <f ca="1">INDIRECT("'"&amp;C$1&amp;"'!E8",TRUE)</f>
        <v>4974665</v>
      </c>
      <c r="E44" s="124"/>
      <c r="F44" s="348">
        <f ca="1">INDIRECT("'"&amp;E$1&amp;"'!E8",TRUE)</f>
        <v>2418127</v>
      </c>
      <c r="G44" s="124"/>
      <c r="H44" s="348">
        <f ca="1">INDIRECT("'"&amp;G$1&amp;"'!E8",TRUE)</f>
        <v>50191477</v>
      </c>
      <c r="I44" s="124"/>
      <c r="J44" s="348">
        <f ca="1">INDIRECT("'"&amp;I$1&amp;"'!E8",TRUE)</f>
        <v>6772043</v>
      </c>
      <c r="K44" s="124"/>
      <c r="L44" s="348">
        <f ca="1">INDIRECT("'"&amp;K$1&amp;"'!E8",TRUE)</f>
        <v>13323028</v>
      </c>
      <c r="M44" s="124"/>
      <c r="N44" s="348">
        <f ca="1">INDIRECT("'"&amp;M$1&amp;"'!E8",TRUE)</f>
        <v>2097390</v>
      </c>
      <c r="O44" s="124"/>
      <c r="P44" s="348">
        <f ca="1">INDIRECT("'"&amp;O$1&amp;"'!E8",TRUE)</f>
        <v>7571481</v>
      </c>
      <c r="Q44" s="124"/>
      <c r="R44" s="348">
        <f ca="1">INDIRECT("'"&amp;Q$1&amp;"'!E8",TRUE)</f>
        <v>2298750</v>
      </c>
      <c r="S44" s="124"/>
      <c r="T44" s="348">
        <f ca="1">INDIRECT("'"&amp;S$1&amp;"'!E8",TRUE)</f>
        <v>1459541</v>
      </c>
      <c r="U44" s="124"/>
      <c r="V44" s="348">
        <f ca="1">INDIRECT("'"&amp;U$1&amp;"'!E8",TRUE)</f>
        <v>4863937</v>
      </c>
      <c r="W44" s="124"/>
      <c r="X44" s="348">
        <f ca="1">INDIRECT("'"&amp;W$1&amp;"'!E8",TRUE)</f>
        <v>17389050</v>
      </c>
      <c r="Y44" s="124"/>
      <c r="Z44" s="348">
        <f ca="1">INDIRECT("'"&amp;Y$1&amp;"'!E8",TRUE)</f>
        <v>8219352</v>
      </c>
      <c r="AA44" s="124"/>
      <c r="AB44" s="348">
        <f ca="1">INDIRECT("'"&amp;AA$1&amp;"'!E8",TRUE)</f>
        <v>14424905</v>
      </c>
      <c r="AC44" s="124"/>
      <c r="AD44" s="348">
        <f ca="1">INDIRECT("'"&amp;AC$1&amp;"'!E8",TRUE)</f>
        <v>1177619</v>
      </c>
      <c r="AE44" s="124"/>
      <c r="AF44" s="348">
        <f ca="1">INDIRECT("'"&amp;AE$1&amp;"'!E8",TRUE)</f>
        <v>7259786</v>
      </c>
      <c r="AG44" s="124"/>
      <c r="AH44" s="348">
        <f ca="1">INDIRECT("'"&amp;AG$1&amp;"'!E8",TRUE)</f>
        <v>2460596</v>
      </c>
      <c r="AI44" s="124"/>
      <c r="AJ44" s="348">
        <f ca="1">INDIRECT("'"&amp;AI$1&amp;"'!E8",TRUE)</f>
        <v>4841343</v>
      </c>
      <c r="AK44" s="124"/>
      <c r="AL44" s="348">
        <f ca="1">INDIRECT("'"&amp;AK$1&amp;"'!E8",TRUE)</f>
        <v>23392289</v>
      </c>
      <c r="AM44" s="124"/>
      <c r="AN44" s="348">
        <f ca="1">INDIRECT("'"&amp;AM$1&amp;"'!E8",TRUE)</f>
        <v>25842158</v>
      </c>
      <c r="AO44" s="124"/>
      <c r="AP44" s="348">
        <f ca="1">INDIRECT("'"&amp;AO$1&amp;"'!E8",TRUE)</f>
        <v>17397232</v>
      </c>
      <c r="AQ44" s="124"/>
      <c r="AR44" s="348">
        <f ca="1">INDIRECT("'"&amp;AQ$1&amp;"'!E8",TRUE)</f>
        <v>4399608</v>
      </c>
      <c r="AS44" s="124"/>
      <c r="AT44" s="348">
        <f ca="1">INDIRECT("'"&amp;AS$1&amp;"'!E8",TRUE)</f>
        <v>1491774</v>
      </c>
      <c r="AU44" s="89"/>
      <c r="AV44" s="106">
        <f ca="1">INDIRECT("'"&amp;AU$1&amp;"'!E8",TRUE)</f>
        <v>1635038</v>
      </c>
    </row>
    <row r="45" spans="2:48" ht="32.25" thickBot="1">
      <c r="B45" s="97" t="s">
        <v>177</v>
      </c>
      <c r="C45" s="112"/>
      <c r="D45" s="346">
        <f ca="1">INDIRECT("'"&amp;C$1&amp;"'!E147",TRUE)</f>
        <v>2487333</v>
      </c>
      <c r="E45" s="122"/>
      <c r="F45" s="346">
        <f ca="1">INDIRECT("'"&amp;E$1&amp;"'!E147",TRUE)</f>
        <v>1209064</v>
      </c>
      <c r="G45" s="122"/>
      <c r="H45" s="346">
        <f ca="1">INDIRECT("'"&amp;G$1&amp;"'!E147",TRUE)</f>
        <v>25095738</v>
      </c>
      <c r="I45" s="122"/>
      <c r="J45" s="346">
        <f ca="1">INDIRECT("'"&amp;I$1&amp;"'!E147",TRUE)</f>
        <v>3386021</v>
      </c>
      <c r="K45" s="122"/>
      <c r="L45" s="346">
        <f ca="1">INDIRECT("'"&amp;K$1&amp;"'!E147",TRUE)</f>
        <v>6661514</v>
      </c>
      <c r="M45" s="122"/>
      <c r="N45" s="346">
        <f ca="1">INDIRECT("'"&amp;M$1&amp;"'!E147",TRUE)</f>
        <v>1048695</v>
      </c>
      <c r="O45" s="122"/>
      <c r="P45" s="346">
        <f ca="1">INDIRECT("'"&amp;O$1&amp;"'!E147",TRUE)</f>
        <v>3785741</v>
      </c>
      <c r="Q45" s="122"/>
      <c r="R45" s="346">
        <f ca="1">INDIRECT("'"&amp;Q$1&amp;"'!E147",TRUE)</f>
        <v>1149375</v>
      </c>
      <c r="S45" s="122"/>
      <c r="T45" s="346">
        <f ca="1">INDIRECT("'"&amp;S$1&amp;"'!E147",TRUE)</f>
        <v>729770</v>
      </c>
      <c r="U45" s="122"/>
      <c r="V45" s="346">
        <f ca="1">INDIRECT("'"&amp;U$1&amp;"'!E147",TRUE)</f>
        <v>2431968</v>
      </c>
      <c r="W45" s="122"/>
      <c r="X45" s="346">
        <f ca="1">INDIRECT("'"&amp;W$1&amp;"'!E147",TRUE)</f>
        <v>8694525</v>
      </c>
      <c r="Y45" s="122"/>
      <c r="Z45" s="346">
        <f ca="1">INDIRECT("'"&amp;Y$1&amp;"'!E147",TRUE)</f>
        <v>4109676</v>
      </c>
      <c r="AA45" s="122"/>
      <c r="AB45" s="346">
        <f ca="1">INDIRECT("'"&amp;AA$1&amp;"'!E147",TRUE)</f>
        <v>7212453</v>
      </c>
      <c r="AC45" s="122"/>
      <c r="AD45" s="346">
        <f ca="1">INDIRECT("'"&amp;AC$1&amp;"'!E147",TRUE)</f>
        <v>588809</v>
      </c>
      <c r="AE45" s="122"/>
      <c r="AF45" s="346">
        <f ca="1">INDIRECT("'"&amp;AE$1&amp;"'!E147",TRUE)</f>
        <v>3629893</v>
      </c>
      <c r="AG45" s="122"/>
      <c r="AH45" s="346">
        <f ca="1">INDIRECT("'"&amp;AG$1&amp;"'!E147",TRUE)</f>
        <v>1230298</v>
      </c>
      <c r="AI45" s="122"/>
      <c r="AJ45" s="346">
        <f ca="1">INDIRECT("'"&amp;AI$1&amp;"'!E147",TRUE)</f>
        <v>2420672</v>
      </c>
      <c r="AK45" s="122"/>
      <c r="AL45" s="346">
        <f ca="1">INDIRECT("'"&amp;AK$1&amp;"'!E147",TRUE)</f>
        <v>11696145</v>
      </c>
      <c r="AM45" s="122"/>
      <c r="AN45" s="346">
        <f ca="1">INDIRECT("'"&amp;AM$1&amp;"'!E147",TRUE)</f>
        <v>12921079</v>
      </c>
      <c r="AO45" s="122"/>
      <c r="AP45" s="346">
        <f ca="1">INDIRECT("'"&amp;AO$1&amp;"'!E147",TRUE)</f>
        <v>8698616</v>
      </c>
      <c r="AQ45" s="122"/>
      <c r="AR45" s="346">
        <f ca="1">INDIRECT("'"&amp;AQ$1&amp;"'!E147",TRUE)</f>
        <v>2199804</v>
      </c>
      <c r="AS45" s="122"/>
      <c r="AT45" s="346">
        <f ca="1">INDIRECT("'"&amp;AS$1&amp;"'!E147",TRUE)</f>
        <v>745887</v>
      </c>
      <c r="AU45" s="89"/>
      <c r="AV45" s="106">
        <f ca="1">INDIRECT("'"&amp;AU$1&amp;"'!E147",TRUE)</f>
        <v>817519</v>
      </c>
    </row>
    <row r="46" spans="2:48" ht="5.25" customHeight="1">
      <c r="C46" s="110"/>
      <c r="D46" s="344"/>
      <c r="E46" s="120"/>
      <c r="F46" s="344"/>
      <c r="G46" s="120"/>
      <c r="H46" s="344"/>
      <c r="I46" s="120"/>
      <c r="J46" s="344"/>
      <c r="K46" s="120"/>
      <c r="L46" s="344"/>
      <c r="M46" s="120"/>
      <c r="N46" s="344"/>
      <c r="O46" s="120"/>
      <c r="P46" s="344"/>
      <c r="Q46" s="120"/>
      <c r="R46" s="344"/>
      <c r="S46" s="120"/>
      <c r="T46" s="344"/>
      <c r="U46" s="120"/>
      <c r="V46" s="344"/>
      <c r="W46" s="120"/>
      <c r="X46" s="344"/>
      <c r="Y46" s="120"/>
      <c r="Z46" s="344"/>
      <c r="AA46" s="120"/>
      <c r="AB46" s="344"/>
      <c r="AC46" s="120"/>
      <c r="AD46" s="344"/>
      <c r="AE46" s="120"/>
      <c r="AF46" s="344"/>
      <c r="AG46" s="120"/>
      <c r="AH46" s="344"/>
      <c r="AI46" s="120"/>
      <c r="AJ46" s="344"/>
      <c r="AK46" s="120"/>
      <c r="AL46" s="344"/>
      <c r="AM46" s="120"/>
      <c r="AN46" s="344"/>
      <c r="AO46" s="120"/>
      <c r="AP46" s="344"/>
      <c r="AQ46" s="120"/>
      <c r="AR46" s="344"/>
      <c r="AS46" s="120"/>
      <c r="AT46" s="344"/>
      <c r="AU46" s="87"/>
      <c r="AV46" s="105"/>
    </row>
    <row r="47" spans="2:48" ht="5.25" customHeight="1">
      <c r="C47" s="110"/>
      <c r="D47" s="344"/>
      <c r="E47" s="120"/>
      <c r="F47" s="344"/>
      <c r="G47" s="120"/>
      <c r="H47" s="344"/>
      <c r="I47" s="120"/>
      <c r="J47" s="344"/>
      <c r="K47" s="120"/>
      <c r="L47" s="344"/>
      <c r="M47" s="120"/>
      <c r="N47" s="344"/>
      <c r="O47" s="120"/>
      <c r="P47" s="344"/>
      <c r="Q47" s="120"/>
      <c r="R47" s="344"/>
      <c r="S47" s="120"/>
      <c r="T47" s="344"/>
      <c r="U47" s="120"/>
      <c r="V47" s="344"/>
      <c r="W47" s="120"/>
      <c r="X47" s="344"/>
      <c r="Y47" s="120"/>
      <c r="Z47" s="344"/>
      <c r="AA47" s="120"/>
      <c r="AB47" s="344"/>
      <c r="AC47" s="120"/>
      <c r="AD47" s="344"/>
      <c r="AE47" s="120"/>
      <c r="AF47" s="344"/>
      <c r="AG47" s="120"/>
      <c r="AH47" s="344"/>
      <c r="AI47" s="120"/>
      <c r="AJ47" s="344"/>
      <c r="AK47" s="120"/>
      <c r="AL47" s="344"/>
      <c r="AM47" s="120"/>
      <c r="AN47" s="344"/>
      <c r="AO47" s="120"/>
      <c r="AP47" s="344"/>
      <c r="AQ47" s="120"/>
      <c r="AR47" s="344"/>
      <c r="AS47" s="120"/>
      <c r="AT47" s="344"/>
      <c r="AU47" s="87"/>
      <c r="AV47" s="105"/>
    </row>
    <row r="48" spans="2:48" ht="5.25" customHeight="1">
      <c r="B48" s="86"/>
    </row>
    <row r="49" spans="2:48">
      <c r="B49" s="93" t="s">
        <v>163</v>
      </c>
      <c r="C49" s="109"/>
      <c r="D49" s="343"/>
      <c r="E49" s="119"/>
      <c r="F49" s="343"/>
      <c r="G49" s="119"/>
      <c r="H49" s="343"/>
      <c r="I49" s="119"/>
      <c r="J49" s="343"/>
      <c r="K49" s="119"/>
      <c r="L49" s="343"/>
      <c r="M49" s="119"/>
      <c r="N49" s="343"/>
      <c r="O49" s="119"/>
      <c r="P49" s="343"/>
      <c r="Q49" s="119"/>
      <c r="R49" s="343"/>
      <c r="S49" s="119"/>
      <c r="T49" s="343"/>
      <c r="U49" s="119"/>
      <c r="V49" s="343"/>
      <c r="W49" s="119"/>
      <c r="X49" s="343"/>
      <c r="Y49" s="119"/>
      <c r="Z49" s="343"/>
      <c r="AA49" s="119"/>
      <c r="AB49" s="343"/>
      <c r="AC49" s="119"/>
      <c r="AD49" s="343"/>
      <c r="AE49" s="119"/>
      <c r="AF49" s="343"/>
      <c r="AG49" s="119"/>
      <c r="AH49" s="343"/>
      <c r="AI49" s="119"/>
      <c r="AJ49" s="343"/>
      <c r="AK49" s="119"/>
      <c r="AL49" s="343"/>
      <c r="AM49" s="119"/>
      <c r="AN49" s="343"/>
      <c r="AO49" s="119"/>
      <c r="AP49" s="343"/>
      <c r="AQ49" s="119"/>
      <c r="AR49" s="343"/>
      <c r="AS49" s="119"/>
      <c r="AT49" s="343"/>
      <c r="AU49" s="130"/>
      <c r="AV49" s="352"/>
    </row>
    <row r="50" spans="2:48">
      <c r="B50" s="92" t="s">
        <v>119</v>
      </c>
      <c r="C50" s="110"/>
      <c r="D50" s="344">
        <f ca="1">INDIRECT("'"&amp;C$1&amp;"'!E151",TRUE)</f>
        <v>0</v>
      </c>
      <c r="E50" s="120"/>
      <c r="F50" s="344">
        <f ca="1">INDIRECT("'"&amp;E$1&amp;"'!E151",TRUE)</f>
        <v>0</v>
      </c>
      <c r="G50" s="120"/>
      <c r="H50" s="344">
        <f ca="1">INDIRECT("'"&amp;G$1&amp;"'!E151",TRUE)</f>
        <v>0</v>
      </c>
      <c r="I50" s="120"/>
      <c r="J50" s="344">
        <f ca="1">INDIRECT("'"&amp;I$1&amp;"'!E151",TRUE)</f>
        <v>0</v>
      </c>
      <c r="K50" s="120"/>
      <c r="L50" s="344">
        <f ca="1">INDIRECT("'"&amp;K$1&amp;"'!E151",TRUE)</f>
        <v>0</v>
      </c>
      <c r="M50" s="120"/>
      <c r="N50" s="344">
        <f ca="1">INDIRECT("'"&amp;M$1&amp;"'!E151",TRUE)</f>
        <v>0</v>
      </c>
      <c r="O50" s="120"/>
      <c r="P50" s="344">
        <f ca="1">INDIRECT("'"&amp;O$1&amp;"'!E151",TRUE)</f>
        <v>2523827</v>
      </c>
      <c r="Q50" s="120"/>
      <c r="R50" s="344">
        <f ca="1">INDIRECT("'"&amp;Q$1&amp;"'!E151",TRUE)</f>
        <v>766250</v>
      </c>
      <c r="S50" s="120"/>
      <c r="T50" s="344">
        <f ca="1">INDIRECT("'"&amp;S$1&amp;"'!E151",TRUE)</f>
        <v>0</v>
      </c>
      <c r="U50" s="120"/>
      <c r="V50" s="344">
        <f ca="1">INDIRECT("'"&amp;U$1&amp;"'!E151",TRUE)</f>
        <v>0</v>
      </c>
      <c r="W50" s="120"/>
      <c r="X50" s="344">
        <f ca="1">INDIRECT("'"&amp;W$1&amp;"'!E151",TRUE)</f>
        <v>5796350</v>
      </c>
      <c r="Y50" s="120"/>
      <c r="Z50" s="344">
        <f ca="1">INDIRECT("'"&amp;Y$1&amp;"'!E151",TRUE)</f>
        <v>0</v>
      </c>
      <c r="AA50" s="120"/>
      <c r="AB50" s="344">
        <f ca="1">INDIRECT("'"&amp;AA$1&amp;"'!E151",TRUE)</f>
        <v>4808302</v>
      </c>
      <c r="AC50" s="120"/>
      <c r="AD50" s="344">
        <f ca="1">INDIRECT("'"&amp;AC$1&amp;"'!E151",TRUE)</f>
        <v>0</v>
      </c>
      <c r="AE50" s="120"/>
      <c r="AF50" s="344">
        <f ca="1">INDIRECT("'"&amp;AE$1&amp;"'!E151",TRUE)</f>
        <v>2419929</v>
      </c>
      <c r="AG50" s="120"/>
      <c r="AH50" s="344">
        <f ca="1">INDIRECT("'"&amp;AG$1&amp;"'!E151",TRUE)</f>
        <v>0</v>
      </c>
      <c r="AI50" s="120"/>
      <c r="AJ50" s="344">
        <f ca="1">INDIRECT("'"&amp;AI$1&amp;"'!E151",TRUE)</f>
        <v>1613781</v>
      </c>
      <c r="AK50" s="120"/>
      <c r="AL50" s="344">
        <f ca="1">INDIRECT("'"&amp;AK$1&amp;"'!E151",TRUE)</f>
        <v>0</v>
      </c>
      <c r="AM50" s="120"/>
      <c r="AN50" s="344">
        <f ca="1">INDIRECT("'"&amp;AM$1&amp;"'!E151",TRUE)</f>
        <v>8614053</v>
      </c>
      <c r="AO50" s="120"/>
      <c r="AP50" s="344">
        <f ca="1">INDIRECT("'"&amp;AO$1&amp;"'!E151",TRUE)</f>
        <v>0</v>
      </c>
      <c r="AQ50" s="120"/>
      <c r="AR50" s="344">
        <f ca="1">INDIRECT("'"&amp;AQ$1&amp;"'!E151",TRUE)</f>
        <v>0</v>
      </c>
      <c r="AS50" s="120"/>
      <c r="AT50" s="344">
        <f ca="1">INDIRECT("'"&amp;AS$1&amp;"'!E151",TRUE)</f>
        <v>0</v>
      </c>
      <c r="AU50" s="87"/>
      <c r="AV50" s="105">
        <f ca="1">INDIRECT("'"&amp;AU$1&amp;"'!E151",TRUE)</f>
        <v>0</v>
      </c>
    </row>
    <row r="51" spans="2:48" ht="31.5">
      <c r="B51" s="92" t="s">
        <v>120</v>
      </c>
      <c r="C51" s="110"/>
      <c r="D51" s="344">
        <f ca="1">INDIRECT("'"&amp;C$1&amp;"'!E152",TRUE)</f>
        <v>0</v>
      </c>
      <c r="E51" s="120"/>
      <c r="F51" s="344">
        <f ca="1">INDIRECT("'"&amp;E$1&amp;"'!E152",TRUE)</f>
        <v>0</v>
      </c>
      <c r="G51" s="120"/>
      <c r="H51" s="344">
        <f ca="1">INDIRECT("'"&amp;G$1&amp;"'!E152",TRUE)</f>
        <v>0</v>
      </c>
      <c r="I51" s="120"/>
      <c r="J51" s="344">
        <f ca="1">INDIRECT("'"&amp;I$1&amp;"'!E152",TRUE)</f>
        <v>0</v>
      </c>
      <c r="K51" s="120"/>
      <c r="L51" s="344">
        <f ca="1">INDIRECT("'"&amp;K$1&amp;"'!E152",TRUE)</f>
        <v>0</v>
      </c>
      <c r="M51" s="120"/>
      <c r="N51" s="344">
        <f ca="1">INDIRECT("'"&amp;M$1&amp;"'!E152",TRUE)</f>
        <v>0</v>
      </c>
      <c r="O51" s="120"/>
      <c r="P51" s="344">
        <f ca="1">INDIRECT("'"&amp;O$1&amp;"'!E152",TRUE)</f>
        <v>630957</v>
      </c>
      <c r="Q51" s="120"/>
      <c r="R51" s="344">
        <f ca="1">INDIRECT("'"&amp;Q$1&amp;"'!E152",TRUE)</f>
        <v>191563</v>
      </c>
      <c r="S51" s="120"/>
      <c r="T51" s="344">
        <f ca="1">INDIRECT("'"&amp;S$1&amp;"'!E152",TRUE)</f>
        <v>0</v>
      </c>
      <c r="U51" s="120"/>
      <c r="V51" s="344">
        <f ca="1">INDIRECT("'"&amp;U$1&amp;"'!E152",TRUE)</f>
        <v>0</v>
      </c>
      <c r="W51" s="120"/>
      <c r="X51" s="344">
        <f ca="1">INDIRECT("'"&amp;W$1&amp;"'!E152",TRUE)</f>
        <v>1449088</v>
      </c>
      <c r="Y51" s="120"/>
      <c r="Z51" s="344">
        <f ca="1">INDIRECT("'"&amp;Y$1&amp;"'!E152",TRUE)</f>
        <v>0</v>
      </c>
      <c r="AA51" s="120"/>
      <c r="AB51" s="344">
        <f ca="1">INDIRECT("'"&amp;AA$1&amp;"'!E152",TRUE)</f>
        <v>1202075</v>
      </c>
      <c r="AC51" s="120"/>
      <c r="AD51" s="344">
        <f ca="1">INDIRECT("'"&amp;AC$1&amp;"'!E152",TRUE)</f>
        <v>0</v>
      </c>
      <c r="AE51" s="120"/>
      <c r="AF51" s="344">
        <f ca="1">INDIRECT("'"&amp;AE$1&amp;"'!E152",TRUE)</f>
        <v>604982</v>
      </c>
      <c r="AG51" s="120"/>
      <c r="AH51" s="344">
        <f ca="1">INDIRECT("'"&amp;AG$1&amp;"'!E152",TRUE)</f>
        <v>0</v>
      </c>
      <c r="AI51" s="120"/>
      <c r="AJ51" s="344">
        <f ca="1">INDIRECT("'"&amp;AI$1&amp;"'!E152",TRUE)</f>
        <v>403445</v>
      </c>
      <c r="AK51" s="120"/>
      <c r="AL51" s="344">
        <f ca="1">INDIRECT("'"&amp;AK$1&amp;"'!E152",TRUE)</f>
        <v>0</v>
      </c>
      <c r="AM51" s="120"/>
      <c r="AN51" s="344">
        <f ca="1">INDIRECT("'"&amp;AM$1&amp;"'!E152",TRUE)</f>
        <v>2153513</v>
      </c>
      <c r="AO51" s="120"/>
      <c r="AP51" s="344">
        <f ca="1">INDIRECT("'"&amp;AO$1&amp;"'!E152",TRUE)</f>
        <v>0</v>
      </c>
      <c r="AQ51" s="120"/>
      <c r="AR51" s="344">
        <f ca="1">INDIRECT("'"&amp;AQ$1&amp;"'!E152",TRUE)</f>
        <v>0</v>
      </c>
      <c r="AS51" s="120"/>
      <c r="AT51" s="344">
        <f ca="1">INDIRECT("'"&amp;AS$1&amp;"'!E152",TRUE)</f>
        <v>0</v>
      </c>
      <c r="AU51" s="87"/>
      <c r="AV51" s="105">
        <f ca="1">INDIRECT("'"&amp;AU$1&amp;"'!E152",TRUE)</f>
        <v>0</v>
      </c>
    </row>
    <row r="52" spans="2:48" ht="31.5">
      <c r="B52" s="92" t="s">
        <v>121</v>
      </c>
      <c r="C52" s="110"/>
      <c r="D52" s="344">
        <f ca="1">INDIRECT("'"&amp;C$1&amp;"'!E153",TRUE)</f>
        <v>0</v>
      </c>
      <c r="E52" s="120"/>
      <c r="F52" s="344">
        <f ca="1">INDIRECT("'"&amp;E$1&amp;"'!E153",TRUE)</f>
        <v>0</v>
      </c>
      <c r="G52" s="120"/>
      <c r="H52" s="344">
        <f ca="1">INDIRECT("'"&amp;G$1&amp;"'!E153",TRUE)</f>
        <v>0</v>
      </c>
      <c r="I52" s="120"/>
      <c r="J52" s="344">
        <f ca="1">INDIRECT("'"&amp;I$1&amp;"'!E153",TRUE)</f>
        <v>0</v>
      </c>
      <c r="K52" s="120"/>
      <c r="L52" s="344">
        <f ca="1">INDIRECT("'"&amp;K$1&amp;"'!E153",TRUE)</f>
        <v>0</v>
      </c>
      <c r="M52" s="120"/>
      <c r="N52" s="344">
        <f ca="1">INDIRECT("'"&amp;M$1&amp;"'!E153",TRUE)</f>
        <v>0</v>
      </c>
      <c r="O52" s="120"/>
      <c r="P52" s="344">
        <f ca="1">INDIRECT("'"&amp;O$1&amp;"'!E153",TRUE)</f>
        <v>0</v>
      </c>
      <c r="Q52" s="120"/>
      <c r="R52" s="344">
        <f ca="1">INDIRECT("'"&amp;Q$1&amp;"'!E153",TRUE)</f>
        <v>0</v>
      </c>
      <c r="S52" s="120"/>
      <c r="T52" s="344">
        <f ca="1">INDIRECT("'"&amp;S$1&amp;"'!E153",TRUE)</f>
        <v>0</v>
      </c>
      <c r="U52" s="120"/>
      <c r="V52" s="344">
        <f ca="1">INDIRECT("'"&amp;U$1&amp;"'!E153",TRUE)</f>
        <v>0</v>
      </c>
      <c r="W52" s="120"/>
      <c r="X52" s="344">
        <f ca="1">INDIRECT("'"&amp;W$1&amp;"'!E153",TRUE)</f>
        <v>0</v>
      </c>
      <c r="Y52" s="120"/>
      <c r="Z52" s="344">
        <f ca="1">INDIRECT("'"&amp;Y$1&amp;"'!E153",TRUE)</f>
        <v>0</v>
      </c>
      <c r="AA52" s="120"/>
      <c r="AB52" s="344">
        <f ca="1">INDIRECT("'"&amp;AA$1&amp;"'!E153",TRUE)</f>
        <v>0</v>
      </c>
      <c r="AC52" s="120"/>
      <c r="AD52" s="344">
        <f ca="1">INDIRECT("'"&amp;AC$1&amp;"'!E153",TRUE)</f>
        <v>0</v>
      </c>
      <c r="AE52" s="120"/>
      <c r="AF52" s="344">
        <f ca="1">INDIRECT("'"&amp;AE$1&amp;"'!E153",TRUE)</f>
        <v>0</v>
      </c>
      <c r="AG52" s="120"/>
      <c r="AH52" s="344">
        <f ca="1">INDIRECT("'"&amp;AG$1&amp;"'!E153",TRUE)</f>
        <v>0</v>
      </c>
      <c r="AI52" s="120"/>
      <c r="AJ52" s="344">
        <f ca="1">INDIRECT("'"&amp;AI$1&amp;"'!E153",TRUE)</f>
        <v>0</v>
      </c>
      <c r="AK52" s="120"/>
      <c r="AL52" s="344">
        <f ca="1">INDIRECT("'"&amp;AK$1&amp;"'!E153",TRUE)</f>
        <v>0</v>
      </c>
      <c r="AM52" s="120"/>
      <c r="AN52" s="344">
        <f ca="1">INDIRECT("'"&amp;AM$1&amp;"'!E153",TRUE)</f>
        <v>0</v>
      </c>
      <c r="AO52" s="120"/>
      <c r="AP52" s="344">
        <f ca="1">INDIRECT("'"&amp;AO$1&amp;"'!E153",TRUE)</f>
        <v>0</v>
      </c>
      <c r="AQ52" s="120"/>
      <c r="AR52" s="344">
        <f ca="1">INDIRECT("'"&amp;AQ$1&amp;"'!E153",TRUE)</f>
        <v>0</v>
      </c>
      <c r="AS52" s="120"/>
      <c r="AT52" s="344">
        <f ca="1">INDIRECT("'"&amp;AS$1&amp;"'!E153",TRUE)</f>
        <v>0</v>
      </c>
      <c r="AU52" s="87"/>
      <c r="AV52" s="105">
        <f ca="1">INDIRECT("'"&amp;AU$1&amp;"'!E153",TRUE)</f>
        <v>0</v>
      </c>
    </row>
    <row r="53" spans="2:48" ht="31.5">
      <c r="B53" s="92" t="s">
        <v>122</v>
      </c>
      <c r="C53" s="110"/>
      <c r="D53" s="344">
        <f ca="1">INDIRECT("'"&amp;C$1&amp;"'!E154",TRUE)</f>
        <v>0</v>
      </c>
      <c r="E53" s="120"/>
      <c r="F53" s="344">
        <f ca="1">INDIRECT("'"&amp;E$1&amp;"'!E154",TRUE)</f>
        <v>0</v>
      </c>
      <c r="G53" s="120"/>
      <c r="H53" s="344">
        <f ca="1">INDIRECT("'"&amp;G$1&amp;"'!E154",TRUE)</f>
        <v>0</v>
      </c>
      <c r="I53" s="120"/>
      <c r="J53" s="344">
        <f ca="1">INDIRECT("'"&amp;I$1&amp;"'!E154",TRUE)</f>
        <v>0</v>
      </c>
      <c r="K53" s="120"/>
      <c r="L53" s="344">
        <f ca="1">INDIRECT("'"&amp;K$1&amp;"'!E154",TRUE)</f>
        <v>0</v>
      </c>
      <c r="M53" s="120"/>
      <c r="N53" s="344">
        <f ca="1">INDIRECT("'"&amp;M$1&amp;"'!E154",TRUE)</f>
        <v>0</v>
      </c>
      <c r="O53" s="120"/>
      <c r="P53" s="344">
        <f ca="1">INDIRECT("'"&amp;O$1&amp;"'!E154",TRUE)</f>
        <v>315478</v>
      </c>
      <c r="Q53" s="120"/>
      <c r="R53" s="344">
        <f ca="1">INDIRECT("'"&amp;Q$1&amp;"'!E154",TRUE)</f>
        <v>95781</v>
      </c>
      <c r="S53" s="120"/>
      <c r="T53" s="344">
        <f ca="1">INDIRECT("'"&amp;S$1&amp;"'!E154",TRUE)</f>
        <v>0</v>
      </c>
      <c r="U53" s="120"/>
      <c r="V53" s="344">
        <f ca="1">INDIRECT("'"&amp;U$1&amp;"'!E154",TRUE)</f>
        <v>0</v>
      </c>
      <c r="W53" s="120"/>
      <c r="X53" s="344">
        <f ca="1">INDIRECT("'"&amp;W$1&amp;"'!E154",TRUE)</f>
        <v>0</v>
      </c>
      <c r="Y53" s="120"/>
      <c r="Z53" s="344">
        <f ca="1">INDIRECT("'"&amp;Y$1&amp;"'!E154",TRUE)</f>
        <v>0</v>
      </c>
      <c r="AA53" s="120"/>
      <c r="AB53" s="344">
        <f ca="1">INDIRECT("'"&amp;AA$1&amp;"'!E154",TRUE)</f>
        <v>601038</v>
      </c>
      <c r="AC53" s="120"/>
      <c r="AD53" s="344">
        <f ca="1">INDIRECT("'"&amp;AC$1&amp;"'!E154",TRUE)</f>
        <v>0</v>
      </c>
      <c r="AE53" s="120"/>
      <c r="AF53" s="344">
        <f ca="1">INDIRECT("'"&amp;AE$1&amp;"'!E154",TRUE)</f>
        <v>0</v>
      </c>
      <c r="AG53" s="120"/>
      <c r="AH53" s="344">
        <f ca="1">INDIRECT("'"&amp;AG$1&amp;"'!E154",TRUE)</f>
        <v>0</v>
      </c>
      <c r="AI53" s="120"/>
      <c r="AJ53" s="344">
        <f ca="1">INDIRECT("'"&amp;AI$1&amp;"'!E154",TRUE)</f>
        <v>201723</v>
      </c>
      <c r="AK53" s="120"/>
      <c r="AL53" s="344">
        <f ca="1">INDIRECT("'"&amp;AK$1&amp;"'!E154",TRUE)</f>
        <v>0</v>
      </c>
      <c r="AM53" s="120"/>
      <c r="AN53" s="344">
        <f ca="1">INDIRECT("'"&amp;AM$1&amp;"'!E154",TRUE)</f>
        <v>712813</v>
      </c>
      <c r="AO53" s="120"/>
      <c r="AP53" s="344">
        <f ca="1">INDIRECT("'"&amp;AO$1&amp;"'!E154",TRUE)</f>
        <v>0</v>
      </c>
      <c r="AQ53" s="120"/>
      <c r="AR53" s="344">
        <f ca="1">INDIRECT("'"&amp;AQ$1&amp;"'!E154",TRUE)</f>
        <v>0</v>
      </c>
      <c r="AS53" s="120"/>
      <c r="AT53" s="344">
        <f ca="1">INDIRECT("'"&amp;AS$1&amp;"'!E154",TRUE)</f>
        <v>0</v>
      </c>
      <c r="AU53" s="87"/>
      <c r="AV53" s="105">
        <f ca="1">INDIRECT("'"&amp;AU$1&amp;"'!E154",TRUE)</f>
        <v>0</v>
      </c>
    </row>
    <row r="54" spans="2:48" ht="31.5">
      <c r="B54" s="92" t="s">
        <v>122</v>
      </c>
      <c r="C54" s="110"/>
      <c r="D54" s="344">
        <f ca="1">INDIRECT("'"&amp;C$1&amp;"'!E155",TRUE)</f>
        <v>0</v>
      </c>
      <c r="E54" s="120"/>
      <c r="F54" s="344">
        <f ca="1">INDIRECT("'"&amp;E$1&amp;"'!E155",TRUE)</f>
        <v>0</v>
      </c>
      <c r="G54" s="120"/>
      <c r="H54" s="344">
        <f ca="1">INDIRECT("'"&amp;G$1&amp;"'!E155",TRUE)</f>
        <v>0</v>
      </c>
      <c r="I54" s="120"/>
      <c r="J54" s="344">
        <f ca="1">INDIRECT("'"&amp;I$1&amp;"'!E155",TRUE)</f>
        <v>0</v>
      </c>
      <c r="K54" s="120"/>
      <c r="L54" s="344">
        <f ca="1">INDIRECT("'"&amp;K$1&amp;"'!E155",TRUE)</f>
        <v>0</v>
      </c>
      <c r="M54" s="120"/>
      <c r="N54" s="344">
        <f ca="1">INDIRECT("'"&amp;M$1&amp;"'!E155",TRUE)</f>
        <v>0</v>
      </c>
      <c r="O54" s="120"/>
      <c r="P54" s="344">
        <f ca="1">INDIRECT("'"&amp;O$1&amp;"'!E155",TRUE)</f>
        <v>0</v>
      </c>
      <c r="Q54" s="120"/>
      <c r="R54" s="344">
        <f ca="1">INDIRECT("'"&amp;Q$1&amp;"'!E155",TRUE)</f>
        <v>0</v>
      </c>
      <c r="S54" s="120"/>
      <c r="T54" s="344">
        <f ca="1">INDIRECT("'"&amp;S$1&amp;"'!E155",TRUE)</f>
        <v>0</v>
      </c>
      <c r="U54" s="120"/>
      <c r="V54" s="344">
        <f ca="1">INDIRECT("'"&amp;U$1&amp;"'!E155",TRUE)</f>
        <v>0</v>
      </c>
      <c r="W54" s="120"/>
      <c r="X54" s="344">
        <f ca="1">INDIRECT("'"&amp;W$1&amp;"'!E155",TRUE)</f>
        <v>0</v>
      </c>
      <c r="Y54" s="120"/>
      <c r="Z54" s="344">
        <f ca="1">INDIRECT("'"&amp;Y$1&amp;"'!E155",TRUE)</f>
        <v>0</v>
      </c>
      <c r="AA54" s="120"/>
      <c r="AB54" s="344">
        <f ca="1">INDIRECT("'"&amp;AA$1&amp;"'!E155",TRUE)</f>
        <v>0</v>
      </c>
      <c r="AC54" s="120"/>
      <c r="AD54" s="344">
        <f ca="1">INDIRECT("'"&amp;AC$1&amp;"'!E155",TRUE)</f>
        <v>0</v>
      </c>
      <c r="AE54" s="120"/>
      <c r="AF54" s="344">
        <f ca="1">INDIRECT("'"&amp;AE$1&amp;"'!E155",TRUE)</f>
        <v>0</v>
      </c>
      <c r="AG54" s="120"/>
      <c r="AH54" s="344">
        <f ca="1">INDIRECT("'"&amp;AG$1&amp;"'!E155",TRUE)</f>
        <v>0</v>
      </c>
      <c r="AI54" s="120"/>
      <c r="AJ54" s="344">
        <f ca="1">INDIRECT("'"&amp;AI$1&amp;"'!E155",TRUE)</f>
        <v>0</v>
      </c>
      <c r="AK54" s="120"/>
      <c r="AL54" s="344">
        <f ca="1">INDIRECT("'"&amp;AK$1&amp;"'!E155",TRUE)</f>
        <v>0</v>
      </c>
      <c r="AM54" s="120"/>
      <c r="AN54" s="344">
        <f ca="1">INDIRECT("'"&amp;AM$1&amp;"'!E155",TRUE)</f>
        <v>0</v>
      </c>
      <c r="AO54" s="120"/>
      <c r="AP54" s="344">
        <f ca="1">INDIRECT("'"&amp;AO$1&amp;"'!E155",TRUE)</f>
        <v>0</v>
      </c>
      <c r="AQ54" s="120"/>
      <c r="AR54" s="344">
        <f ca="1">INDIRECT("'"&amp;AQ$1&amp;"'!E155",TRUE)</f>
        <v>0</v>
      </c>
      <c r="AS54" s="120"/>
      <c r="AT54" s="344">
        <f ca="1">INDIRECT("'"&amp;AS$1&amp;"'!E155",TRUE)</f>
        <v>0</v>
      </c>
      <c r="AU54" s="87"/>
      <c r="AV54" s="105">
        <f ca="1">INDIRECT("'"&amp;AU$1&amp;"'!E155",TRUE)</f>
        <v>0</v>
      </c>
    </row>
    <row r="55" spans="2:48" ht="31.5">
      <c r="B55" s="92" t="s">
        <v>122</v>
      </c>
      <c r="C55" s="110"/>
      <c r="D55" s="344">
        <f ca="1">INDIRECT("'"&amp;C$1&amp;"'!E156",TRUE)</f>
        <v>0</v>
      </c>
      <c r="E55" s="120"/>
      <c r="F55" s="344">
        <f ca="1">INDIRECT("'"&amp;E$1&amp;"'!E156",TRUE)</f>
        <v>0</v>
      </c>
      <c r="G55" s="120"/>
      <c r="H55" s="344">
        <f ca="1">INDIRECT("'"&amp;G$1&amp;"'!E156",TRUE)</f>
        <v>0</v>
      </c>
      <c r="I55" s="120"/>
      <c r="J55" s="344">
        <f ca="1">INDIRECT("'"&amp;I$1&amp;"'!E156",TRUE)</f>
        <v>0</v>
      </c>
      <c r="K55" s="120"/>
      <c r="L55" s="344">
        <f ca="1">INDIRECT("'"&amp;K$1&amp;"'!E156",TRUE)</f>
        <v>0</v>
      </c>
      <c r="M55" s="120"/>
      <c r="N55" s="344">
        <f ca="1">INDIRECT("'"&amp;M$1&amp;"'!E156",TRUE)</f>
        <v>0</v>
      </c>
      <c r="O55" s="120"/>
      <c r="P55" s="344">
        <f ca="1">INDIRECT("'"&amp;O$1&amp;"'!E156",TRUE)</f>
        <v>0</v>
      </c>
      <c r="Q55" s="120"/>
      <c r="R55" s="344">
        <f ca="1">INDIRECT("'"&amp;Q$1&amp;"'!E156",TRUE)</f>
        <v>0</v>
      </c>
      <c r="S55" s="120"/>
      <c r="T55" s="344">
        <f ca="1">INDIRECT("'"&amp;S$1&amp;"'!E156",TRUE)</f>
        <v>0</v>
      </c>
      <c r="U55" s="120"/>
      <c r="V55" s="344">
        <f ca="1">INDIRECT("'"&amp;U$1&amp;"'!E156",TRUE)</f>
        <v>0</v>
      </c>
      <c r="W55" s="120"/>
      <c r="X55" s="344">
        <f ca="1">INDIRECT("'"&amp;W$1&amp;"'!E156",TRUE)</f>
        <v>0</v>
      </c>
      <c r="Y55" s="120"/>
      <c r="Z55" s="344">
        <f ca="1">INDIRECT("'"&amp;Y$1&amp;"'!E156",TRUE)</f>
        <v>0</v>
      </c>
      <c r="AA55" s="120"/>
      <c r="AB55" s="344">
        <f ca="1">INDIRECT("'"&amp;AA$1&amp;"'!E156",TRUE)</f>
        <v>0</v>
      </c>
      <c r="AC55" s="120"/>
      <c r="AD55" s="344">
        <f ca="1">INDIRECT("'"&amp;AC$1&amp;"'!E156",TRUE)</f>
        <v>0</v>
      </c>
      <c r="AE55" s="120"/>
      <c r="AF55" s="344">
        <f ca="1">INDIRECT("'"&amp;AE$1&amp;"'!E156",TRUE)</f>
        <v>0</v>
      </c>
      <c r="AG55" s="120"/>
      <c r="AH55" s="344">
        <f ca="1">INDIRECT("'"&amp;AG$1&amp;"'!E156",TRUE)</f>
        <v>0</v>
      </c>
      <c r="AI55" s="120"/>
      <c r="AJ55" s="344">
        <f ca="1">INDIRECT("'"&amp;AI$1&amp;"'!E156",TRUE)</f>
        <v>0</v>
      </c>
      <c r="AK55" s="120"/>
      <c r="AL55" s="344">
        <f ca="1">INDIRECT("'"&amp;AK$1&amp;"'!E156",TRUE)</f>
        <v>0</v>
      </c>
      <c r="AM55" s="120"/>
      <c r="AN55" s="344">
        <f ca="1">INDIRECT("'"&amp;AM$1&amp;"'!E156",TRUE)</f>
        <v>0</v>
      </c>
      <c r="AO55" s="120"/>
      <c r="AP55" s="344">
        <f ca="1">INDIRECT("'"&amp;AO$1&amp;"'!E156",TRUE)</f>
        <v>0</v>
      </c>
      <c r="AQ55" s="120"/>
      <c r="AR55" s="344">
        <f ca="1">INDIRECT("'"&amp;AQ$1&amp;"'!E156",TRUE)</f>
        <v>0</v>
      </c>
      <c r="AS55" s="120"/>
      <c r="AT55" s="344">
        <f ca="1">INDIRECT("'"&amp;AS$1&amp;"'!E156",TRUE)</f>
        <v>0</v>
      </c>
      <c r="AU55" s="87"/>
      <c r="AV55" s="105">
        <f ca="1">INDIRECT("'"&amp;AU$1&amp;"'!E156",TRUE)</f>
        <v>0</v>
      </c>
    </row>
    <row r="56" spans="2:48" ht="16.5" thickBot="1">
      <c r="B56" s="96" t="s">
        <v>115</v>
      </c>
      <c r="C56" s="111"/>
      <c r="D56" s="345">
        <f ca="1">INDIRECT("'"&amp;C$1&amp;"'!E157",TRUE)</f>
        <v>0</v>
      </c>
      <c r="E56" s="121"/>
      <c r="F56" s="345">
        <f ca="1">INDIRECT("'"&amp;E$1&amp;"'!E157",TRUE)</f>
        <v>0</v>
      </c>
      <c r="G56" s="121"/>
      <c r="H56" s="345">
        <f ca="1">INDIRECT("'"&amp;G$1&amp;"'!E157",TRUE)</f>
        <v>0</v>
      </c>
      <c r="I56" s="121"/>
      <c r="J56" s="345">
        <f ca="1">INDIRECT("'"&amp;I$1&amp;"'!E157",TRUE)</f>
        <v>0</v>
      </c>
      <c r="K56" s="121"/>
      <c r="L56" s="345">
        <f ca="1">INDIRECT("'"&amp;K$1&amp;"'!E157",TRUE)</f>
        <v>0</v>
      </c>
      <c r="M56" s="121"/>
      <c r="N56" s="345">
        <f ca="1">INDIRECT("'"&amp;M$1&amp;"'!E157",TRUE)</f>
        <v>0</v>
      </c>
      <c r="O56" s="121"/>
      <c r="P56" s="345">
        <f ca="1">INDIRECT("'"&amp;O$1&amp;"'!E157",TRUE)</f>
        <v>895328</v>
      </c>
      <c r="Q56" s="121"/>
      <c r="R56" s="345">
        <f ca="1">INDIRECT("'"&amp;Q$1&amp;"'!E157",TRUE)</f>
        <v>440594</v>
      </c>
      <c r="S56" s="121"/>
      <c r="T56" s="345">
        <f ca="1">INDIRECT("'"&amp;S$1&amp;"'!E157",TRUE)</f>
        <v>0</v>
      </c>
      <c r="U56" s="121"/>
      <c r="V56" s="345">
        <f ca="1">INDIRECT("'"&amp;U$1&amp;"'!E157",TRUE)</f>
        <v>0</v>
      </c>
      <c r="W56" s="121"/>
      <c r="X56" s="345">
        <f ca="1">INDIRECT("'"&amp;W$1&amp;"'!E157",TRUE)</f>
        <v>1695432</v>
      </c>
      <c r="Y56" s="121"/>
      <c r="Z56" s="345">
        <f ca="1">INDIRECT("'"&amp;Y$1&amp;"'!E157",TRUE)</f>
        <v>0</v>
      </c>
      <c r="AA56" s="121"/>
      <c r="AB56" s="345">
        <f ca="1">INDIRECT("'"&amp;AA$1&amp;"'!E157",TRUE)</f>
        <v>2271923</v>
      </c>
      <c r="AC56" s="121"/>
      <c r="AD56" s="345">
        <f ca="1">INDIRECT("'"&amp;AC$1&amp;"'!E157",TRUE)</f>
        <v>0</v>
      </c>
      <c r="AE56" s="121"/>
      <c r="AF56" s="345">
        <f ca="1">INDIRECT("'"&amp;AE$1&amp;"'!E157",TRUE)</f>
        <v>0</v>
      </c>
      <c r="AG56" s="121"/>
      <c r="AH56" s="345">
        <f ca="1">INDIRECT("'"&amp;AG$1&amp;"'!E157",TRUE)</f>
        <v>0</v>
      </c>
      <c r="AI56" s="121"/>
      <c r="AJ56" s="345">
        <f ca="1">INDIRECT("'"&amp;AI$1&amp;"'!E157",TRUE)</f>
        <v>0</v>
      </c>
      <c r="AK56" s="121"/>
      <c r="AL56" s="345">
        <f ca="1">INDIRECT("'"&amp;AK$1&amp;"'!E157",TRUE)</f>
        <v>0</v>
      </c>
      <c r="AM56" s="121"/>
      <c r="AN56" s="345">
        <f ca="1">INDIRECT("'"&amp;AM$1&amp;"'!E157",TRUE)</f>
        <v>0</v>
      </c>
      <c r="AO56" s="121"/>
      <c r="AP56" s="345">
        <f ca="1">INDIRECT("'"&amp;AO$1&amp;"'!E157",TRUE)</f>
        <v>0</v>
      </c>
      <c r="AQ56" s="121"/>
      <c r="AR56" s="345">
        <f ca="1">INDIRECT("'"&amp;AQ$1&amp;"'!E157",TRUE)</f>
        <v>0</v>
      </c>
      <c r="AS56" s="121"/>
      <c r="AT56" s="345">
        <f ca="1">INDIRECT("'"&amp;AS$1&amp;"'!E157",TRUE)</f>
        <v>0</v>
      </c>
      <c r="AU56" s="88"/>
      <c r="AV56" s="107">
        <f ca="1">INDIRECT("'"&amp;AU$1&amp;"'!E157",TRUE)</f>
        <v>0</v>
      </c>
    </row>
    <row r="57" spans="2:48" ht="16.5" thickBot="1">
      <c r="B57" s="97" t="s">
        <v>132</v>
      </c>
      <c r="C57" s="112"/>
      <c r="D57" s="346">
        <f ca="1">SUM(D50:D56)</f>
        <v>0</v>
      </c>
      <c r="E57" s="122"/>
      <c r="F57" s="346">
        <f ca="1">SUM(F50:F56)</f>
        <v>0</v>
      </c>
      <c r="G57" s="122"/>
      <c r="H57" s="346">
        <f ca="1">SUM(H50:H56)</f>
        <v>0</v>
      </c>
      <c r="I57" s="122"/>
      <c r="J57" s="346">
        <f ca="1">SUM(J50:J56)</f>
        <v>0</v>
      </c>
      <c r="K57" s="122"/>
      <c r="L57" s="346">
        <f ca="1">SUM(L50:L56)</f>
        <v>0</v>
      </c>
      <c r="M57" s="122"/>
      <c r="N57" s="346">
        <f ca="1">SUM(N50:N56)</f>
        <v>0</v>
      </c>
      <c r="O57" s="122"/>
      <c r="P57" s="346">
        <f ca="1">SUM(P50:P56)</f>
        <v>4365590</v>
      </c>
      <c r="Q57" s="122"/>
      <c r="R57" s="346">
        <f ca="1">SUM(R50:R56)</f>
        <v>1494188</v>
      </c>
      <c r="S57" s="122"/>
      <c r="T57" s="346">
        <f ca="1">SUM(T50:T56)</f>
        <v>0</v>
      </c>
      <c r="U57" s="122"/>
      <c r="V57" s="346">
        <f ca="1">SUM(V50:V56)</f>
        <v>0</v>
      </c>
      <c r="W57" s="122"/>
      <c r="X57" s="346">
        <f ca="1">SUM(X50:X56)</f>
        <v>8940870</v>
      </c>
      <c r="Y57" s="122"/>
      <c r="Z57" s="346">
        <f ca="1">SUM(Z50:Z56)</f>
        <v>0</v>
      </c>
      <c r="AA57" s="122"/>
      <c r="AB57" s="346">
        <f ca="1">SUM(AB50:AB56)</f>
        <v>8883338</v>
      </c>
      <c r="AC57" s="122"/>
      <c r="AD57" s="346">
        <f ca="1">SUM(AD50:AD56)</f>
        <v>0</v>
      </c>
      <c r="AE57" s="122"/>
      <c r="AF57" s="346">
        <f ca="1">SUM(AF50:AF56)</f>
        <v>3024911</v>
      </c>
      <c r="AG57" s="122"/>
      <c r="AH57" s="346">
        <f ca="1">SUM(AH50:AH56)</f>
        <v>0</v>
      </c>
      <c r="AI57" s="122"/>
      <c r="AJ57" s="346">
        <f ca="1">SUM(AJ50:AJ56)</f>
        <v>2218949</v>
      </c>
      <c r="AK57" s="122"/>
      <c r="AL57" s="346">
        <f ca="1">SUM(AL50:AL56)</f>
        <v>0</v>
      </c>
      <c r="AM57" s="122"/>
      <c r="AN57" s="346">
        <f ca="1">SUM(AN50:AN56)</f>
        <v>11480379</v>
      </c>
      <c r="AO57" s="122"/>
      <c r="AP57" s="346">
        <f ca="1">SUM(AP50:AP56)</f>
        <v>0</v>
      </c>
      <c r="AQ57" s="122"/>
      <c r="AR57" s="346">
        <f ca="1">SUM(AR50:AR56)</f>
        <v>0</v>
      </c>
      <c r="AS57" s="122"/>
      <c r="AT57" s="346">
        <f ca="1">SUM(AT50:AT56)</f>
        <v>0</v>
      </c>
      <c r="AU57" s="89"/>
      <c r="AV57" s="106">
        <f ca="1">SUM(AV50:AV56)</f>
        <v>0</v>
      </c>
    </row>
    <row r="58" spans="2:48" ht="5.25" customHeight="1">
      <c r="C58" s="110"/>
      <c r="D58" s="344"/>
      <c r="E58" s="120"/>
      <c r="F58" s="344"/>
      <c r="G58" s="120"/>
      <c r="H58" s="344"/>
      <c r="I58" s="120"/>
      <c r="J58" s="344"/>
      <c r="K58" s="120"/>
      <c r="L58" s="344"/>
      <c r="M58" s="120"/>
      <c r="N58" s="344"/>
      <c r="O58" s="120"/>
      <c r="P58" s="344"/>
      <c r="Q58" s="120"/>
      <c r="R58" s="344"/>
      <c r="S58" s="120"/>
      <c r="T58" s="344"/>
      <c r="U58" s="120"/>
      <c r="V58" s="344"/>
      <c r="W58" s="120"/>
      <c r="X58" s="344"/>
      <c r="Y58" s="120"/>
      <c r="Z58" s="344"/>
      <c r="AA58" s="120"/>
      <c r="AB58" s="344"/>
      <c r="AC58" s="120"/>
      <c r="AD58" s="344"/>
      <c r="AE58" s="120"/>
      <c r="AF58" s="344"/>
      <c r="AG58" s="120"/>
      <c r="AH58" s="344"/>
      <c r="AI58" s="120"/>
      <c r="AJ58" s="344"/>
      <c r="AK58" s="120"/>
      <c r="AL58" s="344"/>
      <c r="AM58" s="120"/>
      <c r="AN58" s="344"/>
      <c r="AO58" s="120"/>
      <c r="AP58" s="344"/>
      <c r="AQ58" s="120"/>
      <c r="AR58" s="344"/>
      <c r="AS58" s="120"/>
      <c r="AT58" s="344"/>
      <c r="AU58" s="87"/>
      <c r="AV58" s="105"/>
    </row>
    <row r="59" spans="2:48" ht="5.25" customHeight="1">
      <c r="C59" s="110"/>
      <c r="D59" s="344"/>
      <c r="E59" s="120"/>
      <c r="F59" s="344"/>
      <c r="G59" s="120"/>
      <c r="H59" s="344"/>
      <c r="I59" s="120"/>
      <c r="J59" s="344"/>
      <c r="K59" s="120"/>
      <c r="L59" s="344"/>
      <c r="M59" s="120"/>
      <c r="N59" s="344"/>
      <c r="O59" s="120"/>
      <c r="P59" s="344"/>
      <c r="Q59" s="120"/>
      <c r="R59" s="344"/>
      <c r="S59" s="120"/>
      <c r="T59" s="344"/>
      <c r="U59" s="120"/>
      <c r="V59" s="344"/>
      <c r="W59" s="120"/>
      <c r="X59" s="344"/>
      <c r="Y59" s="120"/>
      <c r="Z59" s="344"/>
      <c r="AA59" s="120"/>
      <c r="AB59" s="344"/>
      <c r="AC59" s="120"/>
      <c r="AD59" s="344"/>
      <c r="AE59" s="120"/>
      <c r="AF59" s="344"/>
      <c r="AG59" s="120"/>
      <c r="AH59" s="344"/>
      <c r="AI59" s="120"/>
      <c r="AJ59" s="344"/>
      <c r="AK59" s="120"/>
      <c r="AL59" s="344"/>
      <c r="AM59" s="120"/>
      <c r="AN59" s="344"/>
      <c r="AO59" s="120"/>
      <c r="AP59" s="344"/>
      <c r="AQ59" s="120"/>
      <c r="AR59" s="344"/>
      <c r="AS59" s="120"/>
      <c r="AT59" s="344"/>
      <c r="AU59" s="87"/>
      <c r="AV59" s="105"/>
    </row>
    <row r="60" spans="2:48" ht="5.25" customHeight="1" thickBot="1">
      <c r="C60" s="110"/>
      <c r="D60" s="344"/>
      <c r="E60" s="120"/>
      <c r="F60" s="344"/>
      <c r="G60" s="120"/>
      <c r="H60" s="344"/>
      <c r="I60" s="120"/>
      <c r="J60" s="344"/>
      <c r="K60" s="120"/>
      <c r="L60" s="344"/>
      <c r="M60" s="120"/>
      <c r="N60" s="344"/>
      <c r="O60" s="120"/>
      <c r="P60" s="344"/>
      <c r="Q60" s="120"/>
      <c r="R60" s="344"/>
      <c r="S60" s="120"/>
      <c r="T60" s="344"/>
      <c r="U60" s="120"/>
      <c r="V60" s="344"/>
      <c r="W60" s="120"/>
      <c r="X60" s="344"/>
      <c r="Y60" s="120"/>
      <c r="Z60" s="344"/>
      <c r="AA60" s="120"/>
      <c r="AB60" s="344"/>
      <c r="AC60" s="120"/>
      <c r="AD60" s="344"/>
      <c r="AE60" s="120"/>
      <c r="AF60" s="344"/>
      <c r="AG60" s="120"/>
      <c r="AH60" s="344"/>
      <c r="AI60" s="120"/>
      <c r="AJ60" s="344"/>
      <c r="AK60" s="120"/>
      <c r="AL60" s="344"/>
      <c r="AM60" s="120"/>
      <c r="AN60" s="344"/>
      <c r="AO60" s="120"/>
      <c r="AP60" s="344"/>
      <c r="AQ60" s="120"/>
      <c r="AR60" s="344"/>
      <c r="AS60" s="120"/>
      <c r="AT60" s="344"/>
      <c r="AU60" s="87"/>
      <c r="AV60" s="105"/>
    </row>
    <row r="61" spans="2:48" ht="16.5" thickBot="1">
      <c r="B61" s="94" t="s">
        <v>79</v>
      </c>
      <c r="C61" s="116"/>
      <c r="D61" s="349">
        <f ca="1">INDIRECT("'"&amp;C$1&amp;"'!E264",TRUE)</f>
        <v>2582817</v>
      </c>
      <c r="E61" s="126"/>
      <c r="F61" s="349">
        <f ca="1">INDIRECT("'"&amp;E$1&amp;"'!E264",TRUE)</f>
        <v>2894083</v>
      </c>
      <c r="G61" s="126"/>
      <c r="H61" s="349">
        <f ca="1">INDIRECT("'"&amp;G$1&amp;"'!E264",TRUE)</f>
        <v>16042208</v>
      </c>
      <c r="I61" s="126"/>
      <c r="J61" s="349">
        <f>'Carbon Taxes'!E264</f>
        <v>0</v>
      </c>
      <c r="K61" s="126"/>
      <c r="L61" s="349">
        <f ca="1">INDIRECT("'"&amp;K$1&amp;"'!E264",TRUE)</f>
        <v>2593237</v>
      </c>
      <c r="M61" s="126"/>
      <c r="N61" s="349">
        <f ca="1">INDIRECT("'"&amp;M$1&amp;"'!E264",TRUE)</f>
        <v>1048697</v>
      </c>
      <c r="O61" s="126"/>
      <c r="P61" s="349">
        <f ca="1">INDIRECT("'"&amp;O$1&amp;"'!E264",TRUE)</f>
        <v>5754003</v>
      </c>
      <c r="Q61" s="126"/>
      <c r="R61" s="349">
        <f ca="1">INDIRECT("'"&amp;Q$1&amp;"'!E264",TRUE)</f>
        <v>1125297</v>
      </c>
      <c r="S61" s="126"/>
      <c r="T61" s="349">
        <f ca="1">INDIRECT("'"&amp;S$1&amp;"'!E264",TRUE)</f>
        <v>836509</v>
      </c>
      <c r="U61" s="126"/>
      <c r="V61" s="349">
        <f ca="1">INDIRECT("'"&amp;U$1&amp;"'!E264",TRUE)</f>
        <v>3946809</v>
      </c>
      <c r="W61" s="126"/>
      <c r="X61" s="349">
        <f ca="1">INDIRECT("'"&amp;W$1&amp;"'!E264",TRUE)</f>
        <v>6452519</v>
      </c>
      <c r="Y61" s="126"/>
      <c r="Z61" s="349">
        <f ca="1">INDIRECT("'"&amp;Y$1&amp;"'!E264",TRUE)</f>
        <v>4461758</v>
      </c>
      <c r="AA61" s="126"/>
      <c r="AB61" s="349">
        <f ca="1">INDIRECT("'"&amp;AA$1&amp;"'!E264",TRUE)</f>
        <v>3366265</v>
      </c>
      <c r="AC61" s="126"/>
      <c r="AD61" s="349">
        <f ca="1">INDIRECT("'"&amp;AC$1&amp;"'!E264",TRUE)</f>
        <v>1248548</v>
      </c>
      <c r="AE61" s="126"/>
      <c r="AF61" s="349">
        <f ca="1">INDIRECT("'"&amp;AE$1&amp;"'!E264",TRUE)</f>
        <v>5496955</v>
      </c>
      <c r="AG61" s="126"/>
      <c r="AH61" s="349">
        <f ca="1">INDIRECT("'"&amp;AG$1&amp;"'!E264",TRUE)</f>
        <v>2747750</v>
      </c>
      <c r="AI61" s="126"/>
      <c r="AJ61" s="349">
        <f ca="1">INDIRECT("'"&amp;AI$1&amp;"'!E264",TRUE)</f>
        <v>1407223</v>
      </c>
      <c r="AK61" s="126"/>
      <c r="AL61" s="349">
        <f ca="1">INDIRECT("'"&amp;AK$1&amp;"'!E264",TRUE)</f>
        <v>5179087</v>
      </c>
      <c r="AM61" s="126"/>
      <c r="AN61" s="349">
        <f ca="1">INDIRECT("'"&amp;AM$1&amp;"'!E264",TRUE)</f>
        <v>10016596</v>
      </c>
      <c r="AO61" s="126"/>
      <c r="AP61" s="349">
        <f ca="1">INDIRECT("'"&amp;AO$1&amp;"'!E264",TRUE)</f>
        <v>8440951</v>
      </c>
      <c r="AQ61" s="126"/>
      <c r="AR61" s="349">
        <f ca="1">INDIRECT("'"&amp;AQ$1&amp;"'!E264",TRUE)</f>
        <v>1284104</v>
      </c>
      <c r="AS61" s="126"/>
      <c r="AT61" s="349">
        <f ca="1">INDIRECT("'"&amp;AS$1&amp;"'!E264",TRUE)</f>
        <v>1170328</v>
      </c>
      <c r="AU61" s="135"/>
      <c r="AV61" s="106">
        <f ca="1">INDIRECT("'"&amp;AU$1&amp;"'!E264",TRUE)</f>
        <v>1683161</v>
      </c>
    </row>
    <row r="62" spans="2:48" ht="5.25" customHeight="1">
      <c r="B62" s="100"/>
      <c r="C62" s="117"/>
      <c r="D62" s="350"/>
      <c r="E62" s="127"/>
      <c r="F62" s="350"/>
      <c r="G62" s="127"/>
      <c r="H62" s="350"/>
      <c r="I62" s="127"/>
      <c r="J62" s="350"/>
      <c r="K62" s="127"/>
      <c r="L62" s="350"/>
      <c r="M62" s="127"/>
      <c r="N62" s="350"/>
      <c r="O62" s="127"/>
      <c r="P62" s="350"/>
      <c r="Q62" s="127"/>
      <c r="R62" s="350"/>
      <c r="S62" s="127"/>
      <c r="T62" s="350"/>
      <c r="U62" s="127"/>
      <c r="V62" s="350"/>
      <c r="W62" s="127"/>
      <c r="X62" s="350"/>
      <c r="Y62" s="127"/>
      <c r="Z62" s="350"/>
      <c r="AA62" s="127"/>
      <c r="AB62" s="350"/>
      <c r="AC62" s="127"/>
      <c r="AD62" s="350"/>
      <c r="AE62" s="127"/>
      <c r="AF62" s="350"/>
      <c r="AG62" s="127"/>
      <c r="AH62" s="350"/>
      <c r="AI62" s="127"/>
      <c r="AJ62" s="350"/>
      <c r="AK62" s="127"/>
      <c r="AL62" s="350"/>
      <c r="AM62" s="127"/>
      <c r="AN62" s="350"/>
      <c r="AO62" s="127"/>
      <c r="AP62" s="350"/>
      <c r="AQ62" s="127"/>
      <c r="AR62" s="350"/>
      <c r="AS62" s="127"/>
      <c r="AT62" s="350"/>
      <c r="AU62" s="132"/>
      <c r="AV62" s="105"/>
    </row>
    <row r="63" spans="2:48" ht="5.25" customHeight="1">
      <c r="B63" s="100"/>
      <c r="C63" s="117"/>
      <c r="D63" s="350"/>
      <c r="E63" s="127"/>
      <c r="F63" s="350"/>
      <c r="G63" s="127"/>
      <c r="H63" s="350"/>
      <c r="I63" s="127"/>
      <c r="J63" s="350"/>
      <c r="K63" s="127"/>
      <c r="L63" s="350"/>
      <c r="M63" s="127"/>
      <c r="N63" s="350"/>
      <c r="O63" s="127"/>
      <c r="P63" s="350"/>
      <c r="Q63" s="127"/>
      <c r="R63" s="350"/>
      <c r="S63" s="127"/>
      <c r="T63" s="350"/>
      <c r="U63" s="127"/>
      <c r="V63" s="350"/>
      <c r="W63" s="127"/>
      <c r="X63" s="350"/>
      <c r="Y63" s="127"/>
      <c r="Z63" s="350"/>
      <c r="AA63" s="127"/>
      <c r="AB63" s="350"/>
      <c r="AC63" s="127"/>
      <c r="AD63" s="350"/>
      <c r="AE63" s="127"/>
      <c r="AF63" s="350"/>
      <c r="AG63" s="127"/>
      <c r="AH63" s="350"/>
      <c r="AI63" s="127"/>
      <c r="AJ63" s="350"/>
      <c r="AK63" s="127"/>
      <c r="AL63" s="350"/>
      <c r="AM63" s="127"/>
      <c r="AN63" s="350"/>
      <c r="AO63" s="127"/>
      <c r="AP63" s="350"/>
      <c r="AQ63" s="127"/>
      <c r="AR63" s="350"/>
      <c r="AS63" s="127"/>
      <c r="AT63" s="350"/>
      <c r="AU63" s="132"/>
      <c r="AV63" s="105"/>
    </row>
    <row r="64" spans="2:48" ht="5.25" customHeight="1">
      <c r="C64" s="110"/>
      <c r="D64" s="344"/>
      <c r="E64" s="120"/>
      <c r="F64" s="344"/>
      <c r="G64" s="120"/>
      <c r="H64" s="344"/>
      <c r="I64" s="120"/>
      <c r="J64" s="344"/>
      <c r="K64" s="120"/>
      <c r="L64" s="344"/>
      <c r="M64" s="120"/>
      <c r="N64" s="344"/>
      <c r="O64" s="120"/>
      <c r="P64" s="344"/>
      <c r="Q64" s="120"/>
      <c r="R64" s="344"/>
      <c r="S64" s="120"/>
      <c r="T64" s="344"/>
      <c r="U64" s="120"/>
      <c r="V64" s="344"/>
      <c r="W64" s="120"/>
      <c r="X64" s="344"/>
      <c r="Y64" s="120"/>
      <c r="Z64" s="344"/>
      <c r="AA64" s="120"/>
      <c r="AB64" s="344"/>
      <c r="AC64" s="120"/>
      <c r="AD64" s="344"/>
      <c r="AE64" s="120"/>
      <c r="AF64" s="344"/>
      <c r="AG64" s="120"/>
      <c r="AH64" s="344"/>
      <c r="AI64" s="120"/>
      <c r="AJ64" s="344"/>
      <c r="AK64" s="120"/>
      <c r="AL64" s="344"/>
      <c r="AM64" s="120"/>
      <c r="AN64" s="344"/>
      <c r="AO64" s="120"/>
      <c r="AP64" s="344"/>
      <c r="AQ64" s="120"/>
      <c r="AR64" s="344"/>
      <c r="AS64" s="120"/>
      <c r="AT64" s="344"/>
      <c r="AU64" s="132"/>
      <c r="AV64" s="105"/>
    </row>
    <row r="65" spans="2:48">
      <c r="B65" s="95" t="s">
        <v>128</v>
      </c>
      <c r="C65" s="118"/>
      <c r="D65" s="351"/>
      <c r="E65" s="128"/>
      <c r="F65" s="351"/>
      <c r="G65" s="128"/>
      <c r="H65" s="351"/>
      <c r="I65" s="128"/>
      <c r="J65" s="351"/>
      <c r="K65" s="128"/>
      <c r="L65" s="351"/>
      <c r="M65" s="128"/>
      <c r="N65" s="351"/>
      <c r="O65" s="128"/>
      <c r="P65" s="351"/>
      <c r="Q65" s="128"/>
      <c r="R65" s="351"/>
      <c r="S65" s="128"/>
      <c r="T65" s="351"/>
      <c r="U65" s="128"/>
      <c r="V65" s="351"/>
      <c r="W65" s="128"/>
      <c r="X65" s="351"/>
      <c r="Y65" s="128"/>
      <c r="Z65" s="351"/>
      <c r="AA65" s="128"/>
      <c r="AB65" s="351"/>
      <c r="AC65" s="128"/>
      <c r="AD65" s="351"/>
      <c r="AE65" s="128"/>
      <c r="AF65" s="351"/>
      <c r="AG65" s="128"/>
      <c r="AH65" s="351"/>
      <c r="AI65" s="128"/>
      <c r="AJ65" s="351"/>
      <c r="AK65" s="128"/>
      <c r="AL65" s="351"/>
      <c r="AM65" s="128"/>
      <c r="AN65" s="351"/>
      <c r="AO65" s="128"/>
      <c r="AP65" s="351"/>
      <c r="AQ65" s="128"/>
      <c r="AR65" s="351"/>
      <c r="AS65" s="128"/>
      <c r="AT65" s="351"/>
      <c r="AU65" s="136"/>
      <c r="AV65" s="356"/>
    </row>
    <row r="66" spans="2:48">
      <c r="B66" s="98" t="s">
        <v>165</v>
      </c>
      <c r="C66" s="110"/>
      <c r="D66" s="344">
        <f ca="1">D22</f>
        <v>4974665</v>
      </c>
      <c r="E66" s="120"/>
      <c r="F66" s="344">
        <f ca="1">F22</f>
        <v>2418127</v>
      </c>
      <c r="G66" s="120"/>
      <c r="H66" s="344">
        <f ca="1">H22</f>
        <v>46719900</v>
      </c>
      <c r="I66" s="120"/>
      <c r="J66" s="344">
        <f ca="1">J22</f>
        <v>6772043</v>
      </c>
      <c r="K66" s="120"/>
      <c r="L66" s="344">
        <f ca="1">L22</f>
        <v>13323028</v>
      </c>
      <c r="M66" s="120"/>
      <c r="N66" s="344">
        <f ca="1">N22</f>
        <v>2097390</v>
      </c>
      <c r="O66" s="120"/>
      <c r="P66" s="344">
        <f ca="1">P22</f>
        <v>7571480</v>
      </c>
      <c r="Q66" s="120"/>
      <c r="R66" s="344">
        <f ca="1">R22</f>
        <v>2298750</v>
      </c>
      <c r="S66" s="120"/>
      <c r="T66" s="344">
        <f ca="1">T22</f>
        <v>1459541</v>
      </c>
      <c r="U66" s="120"/>
      <c r="V66" s="344">
        <f ca="1">V22</f>
        <v>4863937</v>
      </c>
      <c r="W66" s="120"/>
      <c r="X66" s="344">
        <f ca="1">X22</f>
        <v>17389050</v>
      </c>
      <c r="Y66" s="120"/>
      <c r="Z66" s="344">
        <f ca="1">Z22</f>
        <v>8082363</v>
      </c>
      <c r="AA66" s="120"/>
      <c r="AB66" s="344">
        <f ca="1">AB22</f>
        <v>14424905</v>
      </c>
      <c r="AC66" s="120"/>
      <c r="AD66" s="344">
        <f ca="1">AD22</f>
        <v>1177619</v>
      </c>
      <c r="AE66" s="120"/>
      <c r="AF66" s="344">
        <f ca="1">AF22</f>
        <v>7259786</v>
      </c>
      <c r="AG66" s="120"/>
      <c r="AH66" s="344">
        <f ca="1">AH22</f>
        <v>2460596</v>
      </c>
      <c r="AI66" s="120"/>
      <c r="AJ66" s="344">
        <f ca="1">AJ22</f>
        <v>4841343</v>
      </c>
      <c r="AK66" s="120"/>
      <c r="AL66" s="344">
        <f ca="1">AL22</f>
        <v>23383535</v>
      </c>
      <c r="AM66" s="120"/>
      <c r="AN66" s="344">
        <f ca="1">AN22</f>
        <v>25842373</v>
      </c>
      <c r="AO66" s="120"/>
      <c r="AP66" s="344">
        <f ca="1">AP22</f>
        <v>13030304</v>
      </c>
      <c r="AQ66" s="120"/>
      <c r="AR66" s="344">
        <f ca="1">AR22</f>
        <v>4399608</v>
      </c>
      <c r="AS66" s="120"/>
      <c r="AT66" s="344">
        <f ca="1">AT22</f>
        <v>1491774</v>
      </c>
      <c r="AV66" s="105">
        <f ca="1">AV22</f>
        <v>1635038</v>
      </c>
    </row>
    <row r="67" spans="2:48">
      <c r="B67" s="98" t="s">
        <v>166</v>
      </c>
      <c r="C67" s="110"/>
      <c r="D67" s="344">
        <f ca="1">D29</f>
        <v>1924608</v>
      </c>
      <c r="E67" s="120"/>
      <c r="F67" s="344">
        <f ca="1">F29</f>
        <v>312084</v>
      </c>
      <c r="G67" s="120"/>
      <c r="H67" s="344">
        <f ca="1">H29</f>
        <v>2327007</v>
      </c>
      <c r="I67" s="120"/>
      <c r="J67" s="344">
        <f>'Carbon Taxes'!E280</f>
        <v>1423220</v>
      </c>
      <c r="K67" s="120"/>
      <c r="L67" s="344">
        <f ca="1">L29</f>
        <v>608987</v>
      </c>
      <c r="M67" s="120"/>
      <c r="N67" s="344">
        <f ca="1">N29</f>
        <v>215663</v>
      </c>
      <c r="O67" s="120"/>
      <c r="P67" s="344">
        <f ca="1">P29</f>
        <v>1053711</v>
      </c>
      <c r="Q67" s="120"/>
      <c r="R67" s="344">
        <f ca="1">R29</f>
        <v>344667</v>
      </c>
      <c r="S67" s="120"/>
      <c r="T67" s="344">
        <f ca="1">T29</f>
        <v>186654</v>
      </c>
      <c r="U67" s="120"/>
      <c r="V67" s="344">
        <f ca="1">V29</f>
        <v>374757</v>
      </c>
      <c r="W67" s="120"/>
      <c r="X67" s="344">
        <f ca="1">X29</f>
        <v>5367967</v>
      </c>
      <c r="Y67" s="120"/>
      <c r="Z67" s="344">
        <f ca="1">Z29</f>
        <v>662270</v>
      </c>
      <c r="AA67" s="120"/>
      <c r="AB67" s="344">
        <f ca="1">AB29</f>
        <v>5061638</v>
      </c>
      <c r="AC67" s="120"/>
      <c r="AD67" s="344">
        <f ca="1">AD29</f>
        <v>72548</v>
      </c>
      <c r="AE67" s="120"/>
      <c r="AF67" s="344">
        <f ca="1">AF29</f>
        <v>891443</v>
      </c>
      <c r="AG67" s="120"/>
      <c r="AH67" s="344">
        <f ca="1">AH29</f>
        <v>95009</v>
      </c>
      <c r="AI67" s="120"/>
      <c r="AJ67" s="344">
        <f ca="1">AJ29</f>
        <v>1580480</v>
      </c>
      <c r="AK67" s="120"/>
      <c r="AL67" s="344">
        <f ca="1">AL29</f>
        <v>270439</v>
      </c>
      <c r="AM67" s="120"/>
      <c r="AN67" s="344">
        <f ca="1">AN29</f>
        <v>2653609</v>
      </c>
      <c r="AO67" s="120"/>
      <c r="AP67" s="344">
        <f ca="1">AP29</f>
        <v>0</v>
      </c>
      <c r="AQ67" s="120"/>
      <c r="AR67" s="344">
        <f ca="1">AR29</f>
        <v>854608</v>
      </c>
      <c r="AS67" s="120"/>
      <c r="AT67" s="344">
        <f ca="1">AT29</f>
        <v>223805</v>
      </c>
      <c r="AV67" s="105">
        <f ca="1">AV29</f>
        <v>214647</v>
      </c>
    </row>
    <row r="68" spans="2:48">
      <c r="B68" s="98" t="s">
        <v>167</v>
      </c>
      <c r="C68" s="110"/>
      <c r="D68" s="344">
        <f ca="1">D44</f>
        <v>4974665</v>
      </c>
      <c r="E68" s="120"/>
      <c r="F68" s="344">
        <f ca="1">F44</f>
        <v>2418127</v>
      </c>
      <c r="G68" s="120"/>
      <c r="H68" s="344">
        <f ca="1">H44</f>
        <v>50191477</v>
      </c>
      <c r="I68" s="120"/>
      <c r="J68" s="344">
        <f ca="1">J44</f>
        <v>6772043</v>
      </c>
      <c r="K68" s="120"/>
      <c r="L68" s="344">
        <f ca="1">L44</f>
        <v>13323028</v>
      </c>
      <c r="M68" s="120"/>
      <c r="N68" s="344">
        <f ca="1">N44</f>
        <v>2097390</v>
      </c>
      <c r="O68" s="120"/>
      <c r="P68" s="344">
        <f ca="1">P44</f>
        <v>7571481</v>
      </c>
      <c r="Q68" s="120"/>
      <c r="R68" s="344">
        <f ca="1">R44</f>
        <v>2298750</v>
      </c>
      <c r="S68" s="120"/>
      <c r="T68" s="344">
        <f ca="1">T44</f>
        <v>1459541</v>
      </c>
      <c r="U68" s="120"/>
      <c r="V68" s="344">
        <f ca="1">V44</f>
        <v>4863937</v>
      </c>
      <c r="W68" s="120"/>
      <c r="X68" s="344">
        <f ca="1">X44</f>
        <v>17389050</v>
      </c>
      <c r="Y68" s="120"/>
      <c r="Z68" s="344">
        <f ca="1">Z44</f>
        <v>8219352</v>
      </c>
      <c r="AA68" s="120"/>
      <c r="AB68" s="344">
        <f ca="1">AB44</f>
        <v>14424905</v>
      </c>
      <c r="AC68" s="120"/>
      <c r="AD68" s="344">
        <f ca="1">AD44</f>
        <v>1177619</v>
      </c>
      <c r="AE68" s="120"/>
      <c r="AF68" s="344">
        <f ca="1">AF44</f>
        <v>7259786</v>
      </c>
      <c r="AG68" s="120"/>
      <c r="AH68" s="344">
        <f ca="1">AH44</f>
        <v>2460596</v>
      </c>
      <c r="AI68" s="120"/>
      <c r="AJ68" s="344">
        <f ca="1">AJ44</f>
        <v>4841343</v>
      </c>
      <c r="AK68" s="120"/>
      <c r="AL68" s="344">
        <f ca="1">AL44</f>
        <v>23392289</v>
      </c>
      <c r="AM68" s="120"/>
      <c r="AN68" s="344">
        <f ca="1">AN44</f>
        <v>25842158</v>
      </c>
      <c r="AO68" s="120"/>
      <c r="AP68" s="344">
        <f ca="1">AP44</f>
        <v>17397232</v>
      </c>
      <c r="AQ68" s="120"/>
      <c r="AR68" s="344">
        <f ca="1">AR44</f>
        <v>4399608</v>
      </c>
      <c r="AS68" s="120"/>
      <c r="AT68" s="344">
        <f ca="1">AT44</f>
        <v>1491774</v>
      </c>
      <c r="AV68" s="105">
        <f ca="1">AV44</f>
        <v>1635038</v>
      </c>
    </row>
    <row r="69" spans="2:48">
      <c r="B69" s="98" t="s">
        <v>168</v>
      </c>
      <c r="C69" s="110"/>
      <c r="D69" s="344">
        <f ca="1">D45</f>
        <v>2487333</v>
      </c>
      <c r="E69" s="120"/>
      <c r="F69" s="344">
        <f ca="1">F45</f>
        <v>1209064</v>
      </c>
      <c r="G69" s="120"/>
      <c r="H69" s="344">
        <f ca="1">H45</f>
        <v>25095738</v>
      </c>
      <c r="I69" s="120"/>
      <c r="J69" s="344">
        <f ca="1">J45</f>
        <v>3386021</v>
      </c>
      <c r="K69" s="120"/>
      <c r="L69" s="344">
        <f ca="1">L45</f>
        <v>6661514</v>
      </c>
      <c r="M69" s="120"/>
      <c r="N69" s="344">
        <f ca="1">N45</f>
        <v>1048695</v>
      </c>
      <c r="O69" s="120"/>
      <c r="P69" s="344">
        <f ca="1">P45</f>
        <v>3785741</v>
      </c>
      <c r="Q69" s="120"/>
      <c r="R69" s="344">
        <f ca="1">R45</f>
        <v>1149375</v>
      </c>
      <c r="S69" s="120"/>
      <c r="T69" s="344">
        <f ca="1">T45</f>
        <v>729770</v>
      </c>
      <c r="U69" s="120"/>
      <c r="V69" s="344">
        <f ca="1">V45</f>
        <v>2431968</v>
      </c>
      <c r="W69" s="120"/>
      <c r="X69" s="344">
        <f ca="1">X45</f>
        <v>8694525</v>
      </c>
      <c r="Y69" s="120"/>
      <c r="Z69" s="344">
        <f ca="1">Z45</f>
        <v>4109676</v>
      </c>
      <c r="AA69" s="120"/>
      <c r="AB69" s="344">
        <f ca="1">AB45</f>
        <v>7212453</v>
      </c>
      <c r="AC69" s="120"/>
      <c r="AD69" s="344">
        <f ca="1">AD45</f>
        <v>588809</v>
      </c>
      <c r="AE69" s="120"/>
      <c r="AF69" s="344">
        <f ca="1">AF45</f>
        <v>3629893</v>
      </c>
      <c r="AG69" s="120"/>
      <c r="AH69" s="344">
        <f ca="1">AH45</f>
        <v>1230298</v>
      </c>
      <c r="AI69" s="120"/>
      <c r="AJ69" s="344">
        <f ca="1">AJ45</f>
        <v>2420672</v>
      </c>
      <c r="AK69" s="120"/>
      <c r="AL69" s="344">
        <f ca="1">AL45</f>
        <v>11696145</v>
      </c>
      <c r="AM69" s="120"/>
      <c r="AN69" s="344">
        <f ca="1">AN45</f>
        <v>12921079</v>
      </c>
      <c r="AO69" s="120"/>
      <c r="AP69" s="344">
        <f ca="1">AP45</f>
        <v>8698616</v>
      </c>
      <c r="AQ69" s="120"/>
      <c r="AR69" s="344">
        <f ca="1">AR45</f>
        <v>2199804</v>
      </c>
      <c r="AS69" s="120"/>
      <c r="AT69" s="344">
        <f ca="1">AT45</f>
        <v>745887</v>
      </c>
      <c r="AV69" s="105">
        <f ca="1">AV45</f>
        <v>817519</v>
      </c>
    </row>
    <row r="70" spans="2:48">
      <c r="B70" s="98" t="s">
        <v>169</v>
      </c>
      <c r="C70" s="110"/>
      <c r="D70" s="344">
        <f ca="1">D42</f>
        <v>12436663</v>
      </c>
      <c r="E70" s="120"/>
      <c r="F70" s="344">
        <f ca="1">F42</f>
        <v>5334732</v>
      </c>
      <c r="G70" s="120"/>
      <c r="H70" s="344">
        <f ca="1">H42</f>
        <v>110839511</v>
      </c>
      <c r="I70" s="120"/>
      <c r="J70" s="344">
        <f ca="1">J42</f>
        <v>17664824</v>
      </c>
      <c r="K70" s="120"/>
      <c r="L70" s="344">
        <f ca="1">L42</f>
        <v>29831549</v>
      </c>
      <c r="M70" s="120"/>
      <c r="N70" s="344">
        <f ca="1">N42</f>
        <v>4456954</v>
      </c>
      <c r="O70" s="120"/>
      <c r="P70" s="344">
        <f ca="1">P42</f>
        <v>17325054</v>
      </c>
      <c r="Q70" s="120"/>
      <c r="R70" s="344">
        <f ca="1">R42</f>
        <v>5075680</v>
      </c>
      <c r="S70" s="120"/>
      <c r="T70" s="344">
        <f ca="1">T42</f>
        <v>3344779</v>
      </c>
      <c r="U70" s="120"/>
      <c r="V70" s="344">
        <f ca="1">V42</f>
        <v>10741194</v>
      </c>
      <c r="W70" s="120"/>
      <c r="X70" s="344">
        <f ca="1">X42</f>
        <v>37676275</v>
      </c>
      <c r="Y70" s="120"/>
      <c r="Z70" s="344">
        <f ca="1">Z42</f>
        <v>18566177</v>
      </c>
      <c r="AA70" s="120"/>
      <c r="AB70" s="344">
        <f ca="1">AB42</f>
        <v>31854999</v>
      </c>
      <c r="AC70" s="120"/>
      <c r="AD70" s="344">
        <f ca="1">AD42</f>
        <v>2551507</v>
      </c>
      <c r="AE70" s="120"/>
      <c r="AF70" s="344">
        <f ca="1">AF42</f>
        <v>15853649</v>
      </c>
      <c r="AG70" s="120"/>
      <c r="AH70" s="344">
        <f ca="1">AH42</f>
        <v>5433817</v>
      </c>
      <c r="AI70" s="120"/>
      <c r="AJ70" s="344">
        <f ca="1">AJ42</f>
        <v>10712848</v>
      </c>
      <c r="AK70" s="120"/>
      <c r="AL70" s="344">
        <f ca="1">AL42</f>
        <v>51926686</v>
      </c>
      <c r="AM70" s="120"/>
      <c r="AN70" s="344">
        <f ca="1">AN42</f>
        <v>59345491</v>
      </c>
      <c r="AO70" s="120"/>
      <c r="AP70" s="344">
        <f ca="1">AP42</f>
        <v>38273911</v>
      </c>
      <c r="AQ70" s="120"/>
      <c r="AR70" s="344">
        <f ca="1">AR42</f>
        <v>10307965</v>
      </c>
      <c r="AS70" s="120"/>
      <c r="AT70" s="344">
        <f ca="1">AT42</f>
        <v>3840598</v>
      </c>
      <c r="AV70" s="105">
        <f ca="1">AV42</f>
        <v>3610710</v>
      </c>
    </row>
    <row r="71" spans="2:48">
      <c r="B71" s="98" t="s">
        <v>170</v>
      </c>
      <c r="C71" s="110"/>
      <c r="D71" s="344">
        <f ca="1">D57</f>
        <v>0</v>
      </c>
      <c r="E71" s="120"/>
      <c r="F71" s="344">
        <f ca="1">F57</f>
        <v>0</v>
      </c>
      <c r="G71" s="120"/>
      <c r="H71" s="344">
        <f ca="1">H57</f>
        <v>0</v>
      </c>
      <c r="I71" s="120"/>
      <c r="J71" s="344">
        <f ca="1">J57</f>
        <v>0</v>
      </c>
      <c r="K71" s="120"/>
      <c r="L71" s="344">
        <f ca="1">L57</f>
        <v>0</v>
      </c>
      <c r="M71" s="120"/>
      <c r="N71" s="344">
        <f ca="1">N57</f>
        <v>0</v>
      </c>
      <c r="O71" s="120"/>
      <c r="P71" s="344">
        <f ca="1">P57</f>
        <v>4365590</v>
      </c>
      <c r="Q71" s="120"/>
      <c r="R71" s="344">
        <f ca="1">R57</f>
        <v>1494188</v>
      </c>
      <c r="S71" s="120"/>
      <c r="T71" s="344">
        <f ca="1">T57</f>
        <v>0</v>
      </c>
      <c r="U71" s="120"/>
      <c r="V71" s="344">
        <f ca="1">V57</f>
        <v>0</v>
      </c>
      <c r="W71" s="120"/>
      <c r="X71" s="344">
        <f ca="1">X57</f>
        <v>8940870</v>
      </c>
      <c r="Y71" s="120"/>
      <c r="Z71" s="344">
        <f ca="1">Z57</f>
        <v>0</v>
      </c>
      <c r="AA71" s="120"/>
      <c r="AB71" s="344">
        <f ca="1">AB57</f>
        <v>8883338</v>
      </c>
      <c r="AC71" s="120"/>
      <c r="AD71" s="344">
        <f ca="1">AD57</f>
        <v>0</v>
      </c>
      <c r="AE71" s="120"/>
      <c r="AF71" s="344">
        <f ca="1">AF57</f>
        <v>3024911</v>
      </c>
      <c r="AG71" s="120"/>
      <c r="AH71" s="344">
        <f ca="1">AH57</f>
        <v>0</v>
      </c>
      <c r="AI71" s="120"/>
      <c r="AJ71" s="344">
        <f ca="1">AJ57</f>
        <v>2218949</v>
      </c>
      <c r="AK71" s="120"/>
      <c r="AL71" s="344">
        <f ca="1">AL57</f>
        <v>0</v>
      </c>
      <c r="AM71" s="120"/>
      <c r="AN71" s="344">
        <f ca="1">AN57</f>
        <v>11480379</v>
      </c>
      <c r="AO71" s="120"/>
      <c r="AP71" s="344">
        <f ca="1">AP57</f>
        <v>0</v>
      </c>
      <c r="AQ71" s="120"/>
      <c r="AR71" s="344">
        <f ca="1">AR57</f>
        <v>0</v>
      </c>
      <c r="AS71" s="120"/>
      <c r="AT71" s="344">
        <f ca="1">AT57</f>
        <v>0</v>
      </c>
      <c r="AV71" s="105">
        <f ca="1">AV57</f>
        <v>0</v>
      </c>
    </row>
    <row r="72" spans="2:48" ht="16.5" thickBot="1">
      <c r="B72" s="98" t="s">
        <v>171</v>
      </c>
      <c r="C72" s="110"/>
      <c r="D72" s="344">
        <f ca="1">D61</f>
        <v>2582817</v>
      </c>
      <c r="E72" s="120"/>
      <c r="F72" s="344">
        <f ca="1">F61</f>
        <v>2894083</v>
      </c>
      <c r="G72" s="120"/>
      <c r="H72" s="344">
        <f ca="1">H61</f>
        <v>16042208</v>
      </c>
      <c r="I72" s="120"/>
      <c r="J72" s="344">
        <f>'Carbon Taxes'!E270</f>
        <v>2376359</v>
      </c>
      <c r="K72" s="120"/>
      <c r="L72" s="344">
        <f ca="1">L61</f>
        <v>2593237</v>
      </c>
      <c r="M72" s="120"/>
      <c r="N72" s="344">
        <f ca="1">N61</f>
        <v>1048697</v>
      </c>
      <c r="O72" s="120"/>
      <c r="P72" s="344">
        <f ca="1">P61</f>
        <v>5754003</v>
      </c>
      <c r="Q72" s="120"/>
      <c r="R72" s="344">
        <f ca="1">R61</f>
        <v>1125297</v>
      </c>
      <c r="S72" s="120"/>
      <c r="T72" s="344">
        <f ca="1">T61</f>
        <v>836509</v>
      </c>
      <c r="U72" s="120"/>
      <c r="V72" s="344">
        <f ca="1">V61</f>
        <v>3946809</v>
      </c>
      <c r="W72" s="120"/>
      <c r="X72" s="344">
        <f ca="1">X61</f>
        <v>6452519</v>
      </c>
      <c r="Y72" s="120"/>
      <c r="Z72" s="344">
        <f ca="1">Z61</f>
        <v>4461758</v>
      </c>
      <c r="AA72" s="120"/>
      <c r="AB72" s="344">
        <f ca="1">AB61</f>
        <v>3366265</v>
      </c>
      <c r="AC72" s="120"/>
      <c r="AD72" s="344">
        <f ca="1">AD61</f>
        <v>1248548</v>
      </c>
      <c r="AE72" s="120"/>
      <c r="AF72" s="344">
        <f ca="1">AF61</f>
        <v>5496955</v>
      </c>
      <c r="AG72" s="120"/>
      <c r="AH72" s="344">
        <f ca="1">AH61</f>
        <v>2747750</v>
      </c>
      <c r="AI72" s="120"/>
      <c r="AJ72" s="344">
        <f ca="1">AJ61</f>
        <v>1407223</v>
      </c>
      <c r="AK72" s="120"/>
      <c r="AL72" s="344">
        <f ca="1">AL61</f>
        <v>5179087</v>
      </c>
      <c r="AM72" s="120"/>
      <c r="AN72" s="344">
        <f ca="1">AN61</f>
        <v>10016596</v>
      </c>
      <c r="AO72" s="120"/>
      <c r="AP72" s="344">
        <f ca="1">AP61</f>
        <v>8440951</v>
      </c>
      <c r="AQ72" s="120"/>
      <c r="AR72" s="344">
        <f ca="1">AR61</f>
        <v>1284104</v>
      </c>
      <c r="AS72" s="120"/>
      <c r="AT72" s="344">
        <f ca="1">AT61</f>
        <v>1170328</v>
      </c>
      <c r="AU72" s="137"/>
      <c r="AV72" s="107">
        <f ca="1">AV61</f>
        <v>1683161</v>
      </c>
    </row>
    <row r="73" spans="2:48" s="203" customFormat="1" ht="16.5" thickBot="1">
      <c r="B73" s="94" t="s">
        <v>135</v>
      </c>
      <c r="C73" s="116"/>
      <c r="D73" s="349">
        <f ca="1">SUM(D66:D72)</f>
        <v>29380751</v>
      </c>
      <c r="E73" s="126"/>
      <c r="F73" s="349">
        <f ca="1">SUM(F66:F72)</f>
        <v>14586217</v>
      </c>
      <c r="G73" s="126"/>
      <c r="H73" s="349">
        <f ca="1">SUM(H66:H72)</f>
        <v>251215841</v>
      </c>
      <c r="I73" s="126"/>
      <c r="J73" s="349">
        <f ca="1">SUM(J66:J72)</f>
        <v>38394510</v>
      </c>
      <c r="K73" s="126"/>
      <c r="L73" s="349">
        <f ca="1">SUM(L66:L72)</f>
        <v>66341343</v>
      </c>
      <c r="M73" s="126"/>
      <c r="N73" s="349">
        <f ca="1">SUM(N66:N72)</f>
        <v>10964789</v>
      </c>
      <c r="O73" s="126"/>
      <c r="P73" s="349">
        <f ca="1">SUM(P66:P72)</f>
        <v>47427060</v>
      </c>
      <c r="Q73" s="126"/>
      <c r="R73" s="349">
        <f ca="1">SUM(R66:R72)</f>
        <v>13786707</v>
      </c>
      <c r="S73" s="126"/>
      <c r="T73" s="349">
        <f ca="1">SUM(T66:T72)</f>
        <v>8016794</v>
      </c>
      <c r="U73" s="126"/>
      <c r="V73" s="349">
        <f ca="1">SUM(V66:V72)</f>
        <v>27222602</v>
      </c>
      <c r="W73" s="126"/>
      <c r="X73" s="349">
        <f ca="1">SUM(X66:X72)</f>
        <v>101910256</v>
      </c>
      <c r="Y73" s="126"/>
      <c r="Z73" s="349">
        <f ca="1">SUM(Z66:Z72)</f>
        <v>44101596</v>
      </c>
      <c r="AA73" s="126"/>
      <c r="AB73" s="349">
        <f ca="1">SUM(AB66:AB72)</f>
        <v>85228503</v>
      </c>
      <c r="AC73" s="126"/>
      <c r="AD73" s="349">
        <f ca="1">SUM(AD66:AD72)</f>
        <v>6816650</v>
      </c>
      <c r="AE73" s="126"/>
      <c r="AF73" s="349">
        <f ca="1">SUM(AF66:AF72)</f>
        <v>43416423</v>
      </c>
      <c r="AG73" s="126"/>
      <c r="AH73" s="349">
        <f ca="1">SUM(AH66:AH72)</f>
        <v>14428066</v>
      </c>
      <c r="AI73" s="126"/>
      <c r="AJ73" s="349">
        <f ca="1">SUM(AJ66:AJ72)</f>
        <v>28022858</v>
      </c>
      <c r="AK73" s="126"/>
      <c r="AL73" s="349">
        <f ca="1">SUM(AL66:AL72)</f>
        <v>115848181</v>
      </c>
      <c r="AM73" s="126"/>
      <c r="AN73" s="349">
        <f ca="1">SUM(AN66:AN72)</f>
        <v>148101685</v>
      </c>
      <c r="AO73" s="126"/>
      <c r="AP73" s="349">
        <f ca="1">SUM(AP66:AP72)</f>
        <v>85841014</v>
      </c>
      <c r="AQ73" s="126"/>
      <c r="AR73" s="349">
        <f ca="1">SUM(AR66:AR72)</f>
        <v>23445697</v>
      </c>
      <c r="AS73" s="126"/>
      <c r="AT73" s="349">
        <f ca="1">SUM(AT66:AT72)</f>
        <v>8964166</v>
      </c>
      <c r="AU73" s="357"/>
      <c r="AV73" s="358">
        <f ca="1">SUM(AV66:AV72)</f>
        <v>9596113</v>
      </c>
    </row>
  </sheetData>
  <mergeCells count="23"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A1:AB1"/>
    <mergeCell ref="AC1:AD1"/>
    <mergeCell ref="AE1:AF1"/>
    <mergeCell ref="AG1:AH1"/>
    <mergeCell ref="AQ1:AR1"/>
    <mergeCell ref="AU1:AV1"/>
    <mergeCell ref="AI1:AJ1"/>
    <mergeCell ref="AK1:AL1"/>
    <mergeCell ref="AM1:AN1"/>
    <mergeCell ref="AO1:AP1"/>
    <mergeCell ref="AS1:AT1"/>
  </mergeCells>
  <phoneticPr fontId="2" type="noConversion"/>
  <pageMargins left="0.75" right="0.75" top="1" bottom="1" header="0.5" footer="0.5"/>
  <pageSetup scale="56" fitToWidth="8" orientation="portrait" r:id="rId1"/>
  <headerFooter alignWithMargins="0"/>
  <colBreaks count="7" manualBreakCount="7">
    <brk id="8" max="72" man="1"/>
    <brk id="14" max="72" man="1"/>
    <brk id="20" max="72" man="1"/>
    <brk id="26" max="72" man="1"/>
    <brk id="32" max="72" man="1"/>
    <brk id="38" max="72" man="1"/>
    <brk id="44" max="72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38"/>
  <sheetViews>
    <sheetView topLeftCell="A10" workbookViewId="0">
      <selection activeCell="E23" sqref="E23"/>
    </sheetView>
  </sheetViews>
  <sheetFormatPr defaultColWidth="9.7109375" defaultRowHeight="12.75"/>
  <cols>
    <col min="1" max="1" width="3.140625" customWidth="1"/>
    <col min="2" max="2" width="25.7109375" customWidth="1"/>
    <col min="3" max="3" width="16.85546875" customWidth="1"/>
    <col min="4" max="4" width="19.42578125" customWidth="1"/>
    <col min="5" max="5" width="19.7109375" customWidth="1"/>
    <col min="6" max="6" width="18.7109375" customWidth="1"/>
    <col min="7" max="7" width="4.85546875" customWidth="1"/>
    <col min="8" max="8" width="12.7109375" bestFit="1" customWidth="1"/>
    <col min="9" max="9" width="15" bestFit="1" customWidth="1"/>
  </cols>
  <sheetData>
    <row r="1" spans="2:7" ht="15.75">
      <c r="B1" s="274" t="s">
        <v>886</v>
      </c>
      <c r="C1" s="275"/>
      <c r="D1" s="275"/>
      <c r="E1" s="275"/>
      <c r="F1" s="275"/>
      <c r="G1" s="1"/>
    </row>
    <row r="2" spans="2:7" ht="15.75">
      <c r="B2" s="274"/>
      <c r="C2" s="275"/>
      <c r="D2" s="275"/>
      <c r="E2" s="275"/>
      <c r="F2" s="275"/>
      <c r="G2" s="1"/>
    </row>
    <row r="3" spans="2:7" ht="15.75">
      <c r="B3" s="275"/>
      <c r="C3" s="276" t="s">
        <v>367</v>
      </c>
      <c r="D3" s="277"/>
      <c r="E3" s="277"/>
      <c r="F3" s="277"/>
      <c r="G3" s="1"/>
    </row>
    <row r="4" spans="2:7" ht="15.75">
      <c r="B4" s="275"/>
      <c r="C4" s="277"/>
      <c r="D4" s="277"/>
      <c r="E4" s="278" t="s">
        <v>368</v>
      </c>
      <c r="F4" s="277"/>
      <c r="G4" s="1"/>
    </row>
    <row r="5" spans="2:7" ht="15.75">
      <c r="B5" s="275"/>
      <c r="C5" s="278" t="s">
        <v>369</v>
      </c>
      <c r="D5" s="278" t="s">
        <v>370</v>
      </c>
      <c r="E5" s="278" t="s">
        <v>371</v>
      </c>
      <c r="F5" s="278" t="s">
        <v>363</v>
      </c>
      <c r="G5" s="1"/>
    </row>
    <row r="6" spans="2:7" ht="15.75">
      <c r="B6" s="284"/>
      <c r="C6" s="285" t="s">
        <v>372</v>
      </c>
      <c r="D6" s="285" t="s">
        <v>372</v>
      </c>
      <c r="E6" s="285" t="s">
        <v>372</v>
      </c>
      <c r="F6" s="285" t="s">
        <v>372</v>
      </c>
      <c r="G6" s="1"/>
    </row>
    <row r="7" spans="2:7" ht="15.75">
      <c r="B7" s="277" t="s">
        <v>140</v>
      </c>
      <c r="C7" s="468">
        <f ca="1">'STATE TAX DETAIL'!AG3</f>
        <v>4974665</v>
      </c>
      <c r="D7" s="468">
        <f ca="1">'STATE TAX DETAIL'!T3</f>
        <v>4974665</v>
      </c>
      <c r="E7" s="468">
        <f ca="1">'STATE TAX DETAIL'!AF3+'STATE TAX DETAIL'!AH3</f>
        <v>14923996</v>
      </c>
      <c r="F7" s="468">
        <f ca="1">C7+D7+E7</f>
        <v>24873326</v>
      </c>
      <c r="G7" s="1"/>
    </row>
    <row r="8" spans="2:7" ht="15.75">
      <c r="B8" s="277" t="s">
        <v>141</v>
      </c>
      <c r="C8" s="468">
        <f ca="1">'STATE TAX DETAIL'!AG5</f>
        <v>2418127</v>
      </c>
      <c r="D8" s="468">
        <f ca="1">'STATE TAX DETAIL'!T5</f>
        <v>2418127</v>
      </c>
      <c r="E8" s="468">
        <f ca="1">'STATE TAX DETAIL'!AF5+'STATE TAX DETAIL'!AH5</f>
        <v>6543796</v>
      </c>
      <c r="F8" s="468">
        <f t="shared" ref="F8:F29" ca="1" si="0">C8+D8+E8</f>
        <v>11380050</v>
      </c>
      <c r="G8" s="1"/>
    </row>
    <row r="9" spans="2:7" ht="15.75">
      <c r="B9" s="277" t="s">
        <v>142</v>
      </c>
      <c r="C9" s="468">
        <f ca="1">'STATE TAX DETAIL'!AG7</f>
        <v>50191477</v>
      </c>
      <c r="D9" s="468">
        <f ca="1">'STATE TAX DETAIL'!T7</f>
        <v>46719900</v>
      </c>
      <c r="E9" s="468">
        <f ca="1">'STATE TAX DETAIL'!AF7+'STATE TAX DETAIL'!AH7</f>
        <v>135935249</v>
      </c>
      <c r="F9" s="468">
        <f t="shared" ca="1" si="0"/>
        <v>232846626</v>
      </c>
      <c r="G9" s="1"/>
    </row>
    <row r="10" spans="2:7" ht="15.75">
      <c r="B10" s="277" t="s">
        <v>143</v>
      </c>
      <c r="C10" s="468">
        <f ca="1">'STATE TAX DETAIL'!AG9</f>
        <v>6772043</v>
      </c>
      <c r="D10" s="468">
        <f ca="1">'STATE TAX DETAIL'!T9</f>
        <v>6772043</v>
      </c>
      <c r="E10" s="468">
        <f ca="1">'STATE TAX DETAIL'!AF9+'STATE TAX DETAIL'!AH9</f>
        <v>21050845</v>
      </c>
      <c r="F10" s="468">
        <f t="shared" ca="1" si="0"/>
        <v>34594931</v>
      </c>
      <c r="G10" s="1"/>
    </row>
    <row r="11" spans="2:7" ht="15.75">
      <c r="B11" s="277" t="s">
        <v>144</v>
      </c>
      <c r="C11" s="468">
        <f ca="1">'STATE TAX DETAIL'!AG11</f>
        <v>13323028</v>
      </c>
      <c r="D11" s="468">
        <f ca="1">'STATE TAX DETAIL'!T11</f>
        <v>13323028</v>
      </c>
      <c r="E11" s="468">
        <f ca="1">'STATE TAX DETAIL'!AF11+'STATE TAX DETAIL'!AH11</f>
        <v>36493063</v>
      </c>
      <c r="F11" s="468">
        <f t="shared" ca="1" si="0"/>
        <v>63139119</v>
      </c>
      <c r="G11" s="1"/>
    </row>
    <row r="12" spans="2:7" ht="15.75">
      <c r="B12" s="277" t="s">
        <v>145</v>
      </c>
      <c r="C12" s="468">
        <f ca="1">'STATE TAX DETAIL'!AG13</f>
        <v>2097390</v>
      </c>
      <c r="D12" s="468">
        <f ca="1">'STATE TAX DETAIL'!T13</f>
        <v>2097390</v>
      </c>
      <c r="E12" s="468">
        <f ca="1">'STATE TAX DETAIL'!AF13+'STATE TAX DETAIL'!AH13</f>
        <v>5505649</v>
      </c>
      <c r="F12" s="468">
        <f t="shared" ca="1" si="0"/>
        <v>9700429</v>
      </c>
      <c r="G12" s="1"/>
    </row>
    <row r="13" spans="2:7" ht="15.75">
      <c r="B13" s="277" t="s">
        <v>146</v>
      </c>
      <c r="C13" s="468">
        <f ca="1">'STATE TAX DETAIL'!AG15</f>
        <v>7571481</v>
      </c>
      <c r="D13" s="468">
        <f ca="1">'STATE TAX DETAIL'!T15</f>
        <v>7571480</v>
      </c>
      <c r="E13" s="468">
        <f ca="1">'STATE TAX DETAIL'!AF15+'STATE TAX DETAIL'!AH15</f>
        <v>21110795</v>
      </c>
      <c r="F13" s="468">
        <f t="shared" ca="1" si="0"/>
        <v>36253756</v>
      </c>
      <c r="G13" s="1"/>
    </row>
    <row r="14" spans="2:7" ht="15.75">
      <c r="B14" s="277" t="s">
        <v>147</v>
      </c>
      <c r="C14" s="468">
        <f ca="1">'STATE TAX DETAIL'!AG17</f>
        <v>2298750</v>
      </c>
      <c r="D14" s="468">
        <f ca="1">'STATE TAX DETAIL'!T17</f>
        <v>2298750</v>
      </c>
      <c r="E14" s="468">
        <f ca="1">'STATE TAX DETAIL'!AF17+'STATE TAX DETAIL'!AH17</f>
        <v>6225055</v>
      </c>
      <c r="F14" s="468">
        <f t="shared" ca="1" si="0"/>
        <v>10822555</v>
      </c>
      <c r="G14" s="1"/>
    </row>
    <row r="15" spans="2:7" ht="15.75">
      <c r="B15" s="277" t="s">
        <v>148</v>
      </c>
      <c r="C15" s="468">
        <f ca="1">'STATE TAX DETAIL'!AG19</f>
        <v>1459541</v>
      </c>
      <c r="D15" s="468">
        <f ca="1">'STATE TAX DETAIL'!T19</f>
        <v>1459541</v>
      </c>
      <c r="E15" s="468">
        <f ca="1">'STATE TAX DETAIL'!AF19+'STATE TAX DETAIL'!AH19</f>
        <v>4074549</v>
      </c>
      <c r="F15" s="468">
        <f t="shared" ca="1" si="0"/>
        <v>6993631</v>
      </c>
      <c r="G15" s="1"/>
    </row>
    <row r="16" spans="2:7" ht="15.75">
      <c r="B16" s="277" t="s">
        <v>149</v>
      </c>
      <c r="C16" s="468">
        <f ca="1">'STATE TAX DETAIL'!AG21</f>
        <v>4863937</v>
      </c>
      <c r="D16" s="468">
        <f ca="1">'STATE TAX DETAIL'!T21</f>
        <v>4863937</v>
      </c>
      <c r="E16" s="468">
        <f ca="1">'STATE TAX DETAIL'!AF21+'STATE TAX DETAIL'!AH21</f>
        <v>13173162</v>
      </c>
      <c r="F16" s="468">
        <f t="shared" ca="1" si="0"/>
        <v>22901036</v>
      </c>
      <c r="G16" s="1"/>
    </row>
    <row r="17" spans="2:7" ht="15.75">
      <c r="B17" s="277" t="s">
        <v>150</v>
      </c>
      <c r="C17" s="468">
        <f ca="1">'STATE TAX DETAIL'!AG23</f>
        <v>17389050</v>
      </c>
      <c r="D17" s="468">
        <f ca="1">'STATE TAX DETAIL'!T23</f>
        <v>17389050</v>
      </c>
      <c r="E17" s="468">
        <f ca="1">'STATE TAX DETAIL'!AF23+'STATE TAX DETAIL'!AH23</f>
        <v>46370800</v>
      </c>
      <c r="F17" s="468">
        <f t="shared" ca="1" si="0"/>
        <v>81148900</v>
      </c>
      <c r="G17" s="1"/>
    </row>
    <row r="18" spans="2:7" ht="15.75">
      <c r="B18" s="277" t="s">
        <v>151</v>
      </c>
      <c r="C18" s="468">
        <f ca="1">'STATE TAX DETAIL'!AG25</f>
        <v>8219352</v>
      </c>
      <c r="D18" s="468">
        <f ca="1">'STATE TAX DETAIL'!T25</f>
        <v>8082363</v>
      </c>
      <c r="E18" s="468">
        <f ca="1">'STATE TAX DETAIL'!AF25+'STATE TAX DETAIL'!AH25</f>
        <v>22675853</v>
      </c>
      <c r="F18" s="468">
        <f t="shared" ca="1" si="0"/>
        <v>38977568</v>
      </c>
      <c r="G18" s="1"/>
    </row>
    <row r="19" spans="2:7" ht="15.75">
      <c r="B19" s="277" t="s">
        <v>152</v>
      </c>
      <c r="C19" s="468">
        <f ca="1">'STATE TAX DETAIL'!AG27</f>
        <v>14424905</v>
      </c>
      <c r="D19" s="468">
        <f ca="1">'STATE TAX DETAIL'!T27</f>
        <v>14424905</v>
      </c>
      <c r="E19" s="468">
        <f ca="1">'STATE TAX DETAIL'!AF27+'STATE TAX DETAIL'!AH27</f>
        <v>39067452</v>
      </c>
      <c r="F19" s="468">
        <f t="shared" ca="1" si="0"/>
        <v>67917262</v>
      </c>
      <c r="G19" s="1"/>
    </row>
    <row r="20" spans="2:7" ht="15.75">
      <c r="B20" s="277" t="s">
        <v>153</v>
      </c>
      <c r="C20" s="468">
        <f ca="1">'STATE TAX DETAIL'!AG29</f>
        <v>1177619</v>
      </c>
      <c r="D20" s="468">
        <f ca="1">'STATE TAX DETAIL'!T29</f>
        <v>1177619</v>
      </c>
      <c r="E20" s="468">
        <f ca="1">'STATE TAX DETAIL'!AF29+'STATE TAX DETAIL'!AH29</f>
        <v>3140316</v>
      </c>
      <c r="F20" s="468">
        <f t="shared" ca="1" si="0"/>
        <v>5495554</v>
      </c>
      <c r="G20" s="1"/>
    </row>
    <row r="21" spans="2:7" ht="15.75">
      <c r="B21" s="277" t="s">
        <v>154</v>
      </c>
      <c r="C21" s="468">
        <f ca="1">'STATE TAX DETAIL'!AG31</f>
        <v>7259786</v>
      </c>
      <c r="D21" s="468">
        <f ca="1">'STATE TAX DETAIL'!T31</f>
        <v>7259786</v>
      </c>
      <c r="E21" s="468">
        <f ca="1">'STATE TAX DETAIL'!AF31+'STATE TAX DETAIL'!AH31</f>
        <v>19483542</v>
      </c>
      <c r="F21" s="468">
        <f t="shared" ca="1" si="0"/>
        <v>34003114</v>
      </c>
      <c r="G21" s="1"/>
    </row>
    <row r="22" spans="2:7" ht="15.75">
      <c r="B22" s="277" t="s">
        <v>155</v>
      </c>
      <c r="C22" s="468">
        <f ca="1">'STATE TAX DETAIL'!AG33</f>
        <v>2460596</v>
      </c>
      <c r="D22" s="468">
        <f ca="1">'STATE TAX DETAIL'!T33</f>
        <v>2460596</v>
      </c>
      <c r="E22" s="468">
        <f ca="1">'STATE TAX DETAIL'!AF33+'STATE TAX DETAIL'!AH33</f>
        <v>6664115</v>
      </c>
      <c r="F22" s="468">
        <f t="shared" ca="1" si="0"/>
        <v>11585307</v>
      </c>
      <c r="G22" s="1"/>
    </row>
    <row r="23" spans="2:7" ht="15.75">
      <c r="B23" s="277" t="s">
        <v>156</v>
      </c>
      <c r="C23" s="468">
        <f ca="1">'STATE TAX DETAIL'!AG35</f>
        <v>4841343</v>
      </c>
      <c r="D23" s="468">
        <f ca="1">'STATE TAX DETAIL'!T35</f>
        <v>4841343</v>
      </c>
      <c r="E23" s="468">
        <f ca="1">'STATE TAX DETAIL'!AF35+'STATE TAX DETAIL'!AH35</f>
        <v>13133520</v>
      </c>
      <c r="F23" s="468">
        <f t="shared" ca="1" si="0"/>
        <v>22816206</v>
      </c>
      <c r="G23" s="1"/>
    </row>
    <row r="24" spans="2:7" ht="15.75">
      <c r="B24" s="277" t="s">
        <v>157</v>
      </c>
      <c r="C24" s="468">
        <f ca="1">'STATE TAX DETAIL'!AG37</f>
        <v>23392289</v>
      </c>
      <c r="D24" s="468">
        <f ca="1">'STATE TAX DETAIL'!T37</f>
        <v>23383535</v>
      </c>
      <c r="E24" s="468">
        <f ca="1">'STATE TAX DETAIL'!AF37+'STATE TAX DETAIL'!AH37</f>
        <v>63622831</v>
      </c>
      <c r="F24" s="468">
        <f t="shared" ca="1" si="0"/>
        <v>110398655</v>
      </c>
      <c r="G24" s="1"/>
    </row>
    <row r="25" spans="2:7" ht="15.75">
      <c r="B25" s="277" t="s">
        <v>158</v>
      </c>
      <c r="C25" s="468">
        <f ca="1">'STATE TAX DETAIL'!AG39</f>
        <v>25842158</v>
      </c>
      <c r="D25" s="468">
        <f ca="1">'STATE TAX DETAIL'!T39</f>
        <v>25842373</v>
      </c>
      <c r="E25" s="468">
        <f ca="1">'STATE TAX DETAIL'!AF39+'STATE TAX DETAIL'!AH39</f>
        <v>72266570</v>
      </c>
      <c r="F25" s="468">
        <f t="shared" ca="1" si="0"/>
        <v>123951101</v>
      </c>
      <c r="G25" s="1"/>
    </row>
    <row r="26" spans="2:7" ht="15.75">
      <c r="B26" s="277" t="s">
        <v>159</v>
      </c>
      <c r="C26" s="468">
        <f ca="1">'STATE TAX DETAIL'!AG41</f>
        <v>17397232</v>
      </c>
      <c r="D26" s="468">
        <f ca="1">'STATE TAX DETAIL'!T41</f>
        <v>13030304</v>
      </c>
      <c r="E26" s="468">
        <f ca="1">'STATE TAX DETAIL'!AF41+'STATE TAX DETAIL'!AH41</f>
        <v>46972527</v>
      </c>
      <c r="F26" s="468">
        <f t="shared" ca="1" si="0"/>
        <v>77400063</v>
      </c>
      <c r="G26" s="1"/>
    </row>
    <row r="27" spans="2:7" ht="15.75">
      <c r="B27" s="277" t="s">
        <v>160</v>
      </c>
      <c r="C27" s="468">
        <f ca="1">'STATE TAX DETAIL'!AG43</f>
        <v>4399608</v>
      </c>
      <c r="D27" s="468">
        <f ca="1">'STATE TAX DETAIL'!T43</f>
        <v>4399608</v>
      </c>
      <c r="E27" s="468">
        <f ca="1">'STATE TAX DETAIL'!AF43+'STATE TAX DETAIL'!AH43</f>
        <v>12507769</v>
      </c>
      <c r="F27" s="468">
        <f t="shared" ca="1" si="0"/>
        <v>21306985</v>
      </c>
      <c r="G27" s="1"/>
    </row>
    <row r="28" spans="2:7" ht="15.75">
      <c r="B28" s="277" t="s">
        <v>161</v>
      </c>
      <c r="C28" s="468">
        <f ca="1">'STATE TAX DETAIL'!AG45</f>
        <v>1491774</v>
      </c>
      <c r="D28" s="468">
        <f ca="1">'STATE TAX DETAIL'!T45</f>
        <v>1491774</v>
      </c>
      <c r="E28" s="468">
        <f ca="1">'STATE TAX DETAIL'!AF45+'STATE TAX DETAIL'!AH45</f>
        <v>4586485</v>
      </c>
      <c r="F28" s="468">
        <f t="shared" ca="1" si="0"/>
        <v>7570033</v>
      </c>
      <c r="G28" s="1"/>
    </row>
    <row r="29" spans="2:7" ht="15.75">
      <c r="B29" s="283" t="s">
        <v>162</v>
      </c>
      <c r="C29" s="469">
        <f ca="1">'STATE TAX DETAIL'!AG47</f>
        <v>1635038</v>
      </c>
      <c r="D29" s="469">
        <f ca="1">'STATE TAX DETAIL'!T47</f>
        <v>1635038</v>
      </c>
      <c r="E29" s="469">
        <f ca="1">'STATE TAX DETAIL'!AF47+'STATE TAX DETAIL'!AH47</f>
        <v>4428229</v>
      </c>
      <c r="F29" s="469">
        <f t="shared" ca="1" si="0"/>
        <v>7698305</v>
      </c>
      <c r="G29" s="1"/>
    </row>
    <row r="30" spans="2:7" ht="15.75">
      <c r="B30" s="277" t="s">
        <v>347</v>
      </c>
      <c r="C30" s="279">
        <f ca="1">SUM(C7:C29)</f>
        <v>225901189</v>
      </c>
      <c r="D30" s="279">
        <f ca="1">SUM(D7:D29)</f>
        <v>217917155</v>
      </c>
      <c r="E30" s="279">
        <f ca="1">SUM(E7:E29)</f>
        <v>619956168</v>
      </c>
      <c r="F30" s="279">
        <f ca="1">SUM(F7:F29)</f>
        <v>1063774512</v>
      </c>
      <c r="G30" s="1"/>
    </row>
    <row r="31" spans="2:7" ht="15">
      <c r="B31" s="275"/>
      <c r="C31" s="275"/>
      <c r="D31" s="275"/>
      <c r="E31" s="275"/>
      <c r="F31" s="275"/>
      <c r="G31" s="1"/>
    </row>
    <row r="32" spans="2:7" ht="15.75">
      <c r="B32" s="277" t="s">
        <v>373</v>
      </c>
      <c r="C32" s="275"/>
      <c r="D32" s="280">
        <f ca="1">F30</f>
        <v>1063774512</v>
      </c>
      <c r="E32" s="275"/>
      <c r="F32" s="275"/>
      <c r="G32" s="1"/>
    </row>
    <row r="33" spans="2:7" ht="15.75">
      <c r="B33" s="277"/>
      <c r="C33" s="275"/>
      <c r="D33" s="275"/>
      <c r="E33" s="275"/>
      <c r="F33" s="275"/>
      <c r="G33" s="1"/>
    </row>
    <row r="34" spans="2:7" ht="15.75">
      <c r="B34" s="277" t="s">
        <v>72</v>
      </c>
      <c r="D34" s="280">
        <f ca="1">'STATE TAX DETAIL'!AT49</f>
        <v>18825099203</v>
      </c>
      <c r="E34" s="275"/>
      <c r="G34" s="1"/>
    </row>
    <row r="35" spans="2:7" ht="15.75">
      <c r="B35" s="277"/>
      <c r="C35" s="275"/>
      <c r="D35" s="275"/>
      <c r="E35" s="275"/>
      <c r="F35" s="275"/>
      <c r="G35" s="1"/>
    </row>
    <row r="36" spans="2:7" ht="16.5" thickBot="1">
      <c r="B36" s="277" t="s">
        <v>374</v>
      </c>
      <c r="C36" s="275"/>
      <c r="D36" s="281">
        <f ca="1">(D32/D34)*1000</f>
        <v>56.508308430612423</v>
      </c>
      <c r="E36" s="275" t="s">
        <v>375</v>
      </c>
      <c r="F36" s="275"/>
      <c r="G36" s="1"/>
    </row>
    <row r="37" spans="2:7" ht="13.5" thickTop="1">
      <c r="B37" s="282" t="s">
        <v>767</v>
      </c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</sheetData>
  <phoneticPr fontId="2" type="noConversion"/>
  <pageMargins left="0.75" right="0.75" top="1" bottom="1" header="0.5" footer="0.5"/>
  <pageSetup scale="86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00B0F0"/>
  </sheetPr>
  <dimension ref="A1:F69"/>
  <sheetViews>
    <sheetView workbookViewId="0">
      <selection sqref="A1:F1"/>
    </sheetView>
  </sheetViews>
  <sheetFormatPr defaultRowHeight="15.75"/>
  <cols>
    <col min="1" max="1" width="25.85546875" style="203" bestFit="1" customWidth="1"/>
    <col min="2" max="6" width="26.85546875" style="86" customWidth="1"/>
    <col min="7" max="16384" width="9.140625" style="86"/>
  </cols>
  <sheetData>
    <row r="1" spans="1:6" ht="21">
      <c r="A1" s="488" t="s">
        <v>766</v>
      </c>
      <c r="B1" s="488"/>
      <c r="C1" s="488"/>
      <c r="D1" s="488"/>
      <c r="E1" s="488"/>
      <c r="F1" s="488"/>
    </row>
    <row r="3" spans="1:6" ht="33">
      <c r="A3" s="461">
        <v>2016</v>
      </c>
      <c r="B3" s="410" t="s">
        <v>756</v>
      </c>
      <c r="C3" s="410" t="s">
        <v>757</v>
      </c>
      <c r="D3" s="410" t="s">
        <v>758</v>
      </c>
      <c r="E3" s="445" t="s">
        <v>759</v>
      </c>
      <c r="F3" s="410" t="s">
        <v>760</v>
      </c>
    </row>
    <row r="4" spans="1:6" ht="18.75" customHeight="1">
      <c r="A4" s="203" t="s">
        <v>140</v>
      </c>
      <c r="B4" s="144">
        <v>4780008</v>
      </c>
      <c r="C4" s="144">
        <v>1860403</v>
      </c>
      <c r="D4" s="144">
        <v>19120032</v>
      </c>
      <c r="E4" s="144">
        <v>2473038</v>
      </c>
      <c r="F4" s="144">
        <v>28233481</v>
      </c>
    </row>
    <row r="5" spans="1:6" ht="18.75" customHeight="1">
      <c r="A5" s="203" t="s">
        <v>141</v>
      </c>
      <c r="B5" s="144">
        <v>2581637</v>
      </c>
      <c r="C5" s="144">
        <v>303882</v>
      </c>
      <c r="D5" s="144">
        <v>9564911</v>
      </c>
      <c r="E5" s="144">
        <v>3098051</v>
      </c>
      <c r="F5" s="144">
        <v>15548481</v>
      </c>
    </row>
    <row r="6" spans="1:6" ht="18.75" customHeight="1">
      <c r="A6" s="203" t="s">
        <v>142</v>
      </c>
      <c r="B6" s="144">
        <v>58913922</v>
      </c>
      <c r="C6" s="144">
        <v>2355736</v>
      </c>
      <c r="D6" s="144">
        <v>235338376</v>
      </c>
      <c r="E6" s="144">
        <v>20881329</v>
      </c>
      <c r="F6" s="144">
        <v>317489363</v>
      </c>
    </row>
    <row r="7" spans="1:6" ht="18.75" customHeight="1">
      <c r="A7" s="203" t="s">
        <v>143</v>
      </c>
      <c r="B7" s="144">
        <v>7098595</v>
      </c>
      <c r="C7" s="144">
        <v>1400419</v>
      </c>
      <c r="D7" s="144">
        <v>29218401</v>
      </c>
      <c r="E7" s="144">
        <v>2420874</v>
      </c>
      <c r="F7" s="144">
        <v>40138289</v>
      </c>
    </row>
    <row r="8" spans="1:6" ht="18.75" customHeight="1">
      <c r="A8" s="203" t="s">
        <v>144</v>
      </c>
      <c r="B8" s="144">
        <v>18262767</v>
      </c>
      <c r="C8" s="144">
        <v>605368</v>
      </c>
      <c r="D8" s="144">
        <v>68323299</v>
      </c>
      <c r="E8" s="144">
        <v>2794801</v>
      </c>
      <c r="F8" s="144">
        <v>89986235</v>
      </c>
    </row>
    <row r="9" spans="1:6" ht="18.75" customHeight="1">
      <c r="A9" s="203" t="s">
        <v>145</v>
      </c>
      <c r="B9" s="144">
        <v>2253726</v>
      </c>
      <c r="C9" s="144">
        <v>205819</v>
      </c>
      <c r="D9" s="144">
        <v>8169757</v>
      </c>
      <c r="E9" s="144">
        <v>1126865</v>
      </c>
      <c r="F9" s="144">
        <v>11756167</v>
      </c>
    </row>
    <row r="10" spans="1:6" ht="18.75" customHeight="1">
      <c r="A10" s="203" t="s">
        <v>146</v>
      </c>
      <c r="B10" s="144">
        <v>8074112</v>
      </c>
      <c r="C10" s="144">
        <v>1024373</v>
      </c>
      <c r="D10" s="144">
        <v>35180432</v>
      </c>
      <c r="E10" s="144">
        <v>5879428</v>
      </c>
      <c r="F10" s="144">
        <v>50158345</v>
      </c>
    </row>
    <row r="11" spans="1:6" ht="18.75" customHeight="1">
      <c r="A11" s="203" t="s">
        <v>147</v>
      </c>
      <c r="B11" s="144">
        <v>2348046</v>
      </c>
      <c r="C11" s="144">
        <v>344352</v>
      </c>
      <c r="D11" s="144">
        <v>10232865</v>
      </c>
      <c r="E11" s="144">
        <v>1151413</v>
      </c>
      <c r="F11" s="144">
        <v>14076676</v>
      </c>
    </row>
    <row r="12" spans="1:6" ht="18.75" customHeight="1">
      <c r="A12" s="203" t="s">
        <v>148</v>
      </c>
      <c r="B12" s="144">
        <v>1672704</v>
      </c>
      <c r="C12" s="144">
        <v>180474</v>
      </c>
      <c r="D12" s="144">
        <v>6324912</v>
      </c>
      <c r="E12" s="144">
        <v>1008325</v>
      </c>
      <c r="F12" s="144">
        <v>9186415</v>
      </c>
    </row>
    <row r="13" spans="1:6" ht="18.75" customHeight="1">
      <c r="A13" s="203" t="s">
        <v>149</v>
      </c>
      <c r="B13" s="144">
        <v>6177734</v>
      </c>
      <c r="C13" s="144">
        <v>357492</v>
      </c>
      <c r="D13" s="144">
        <v>22909098</v>
      </c>
      <c r="E13" s="144">
        <v>4026467</v>
      </c>
      <c r="F13" s="144">
        <v>33470791</v>
      </c>
    </row>
    <row r="14" spans="1:6" ht="18.75" customHeight="1">
      <c r="A14" s="203" t="s">
        <v>150</v>
      </c>
      <c r="B14" s="144">
        <v>16701454</v>
      </c>
      <c r="C14" s="144">
        <v>5122640</v>
      </c>
      <c r="D14" s="144">
        <v>69867749</v>
      </c>
      <c r="E14" s="144">
        <v>6257269</v>
      </c>
      <c r="F14" s="144">
        <v>97949112</v>
      </c>
    </row>
    <row r="15" spans="1:6" ht="18.75" customHeight="1">
      <c r="A15" s="203" t="s">
        <v>151</v>
      </c>
      <c r="B15" s="144">
        <v>8050669</v>
      </c>
      <c r="C15" s="144">
        <v>613495</v>
      </c>
      <c r="D15" s="144">
        <v>31361481</v>
      </c>
      <c r="E15" s="144">
        <v>4312566</v>
      </c>
      <c r="F15" s="144">
        <v>44338211</v>
      </c>
    </row>
    <row r="16" spans="1:6" ht="18.75" customHeight="1">
      <c r="A16" s="203" t="s">
        <v>152</v>
      </c>
      <c r="B16" s="144">
        <v>14241394</v>
      </c>
      <c r="C16" s="144">
        <v>4851466</v>
      </c>
      <c r="D16" s="144">
        <v>61582161</v>
      </c>
      <c r="E16" s="144">
        <v>3267610</v>
      </c>
      <c r="F16" s="144">
        <v>83942631</v>
      </c>
    </row>
    <row r="17" spans="1:6" ht="18.75" customHeight="1">
      <c r="A17" s="203" t="s">
        <v>153</v>
      </c>
      <c r="B17" s="144">
        <v>1276458</v>
      </c>
      <c r="C17" s="144">
        <v>70564</v>
      </c>
      <c r="D17" s="144">
        <v>4680349</v>
      </c>
      <c r="E17" s="144">
        <v>1356370</v>
      </c>
      <c r="F17" s="144">
        <v>7383741</v>
      </c>
    </row>
    <row r="18" spans="1:6" ht="18.75" customHeight="1">
      <c r="A18" s="203" t="s">
        <v>154</v>
      </c>
      <c r="B18" s="144">
        <v>7681443</v>
      </c>
      <c r="C18" s="144">
        <v>865206</v>
      </c>
      <c r="D18" s="144">
        <v>31449238</v>
      </c>
      <c r="E18" s="144">
        <v>5517655</v>
      </c>
      <c r="F18" s="144">
        <v>45513542</v>
      </c>
    </row>
    <row r="19" spans="1:6" ht="18.75" customHeight="1">
      <c r="A19" s="203" t="s">
        <v>155</v>
      </c>
      <c r="B19" s="144">
        <v>2429359</v>
      </c>
      <c r="C19" s="144">
        <v>306089</v>
      </c>
      <c r="D19" s="144">
        <v>9008872</v>
      </c>
      <c r="E19" s="144">
        <v>2714953</v>
      </c>
      <c r="F19" s="144">
        <v>14459273</v>
      </c>
    </row>
    <row r="20" spans="1:6" ht="18.75" customHeight="1">
      <c r="A20" s="203" t="s">
        <v>156</v>
      </c>
      <c r="B20" s="144">
        <v>4820993</v>
      </c>
      <c r="C20" s="144">
        <v>1558455</v>
      </c>
      <c r="D20" s="144">
        <v>20112718</v>
      </c>
      <c r="E20" s="144">
        <v>1404558</v>
      </c>
      <c r="F20" s="144">
        <v>27896724</v>
      </c>
    </row>
    <row r="21" spans="1:6" ht="18.75" customHeight="1">
      <c r="A21" s="203" t="s">
        <v>157</v>
      </c>
      <c r="B21" s="144">
        <v>27188714</v>
      </c>
      <c r="C21" s="144">
        <v>264680</v>
      </c>
      <c r="D21" s="144">
        <v>101024213</v>
      </c>
      <c r="E21" s="144">
        <v>6044540</v>
      </c>
      <c r="F21" s="144">
        <v>134522147</v>
      </c>
    </row>
    <row r="22" spans="1:6" ht="18.75" customHeight="1">
      <c r="A22" s="203" t="s">
        <v>158</v>
      </c>
      <c r="B22" s="144">
        <v>27576836</v>
      </c>
      <c r="C22" s="144">
        <v>2625464</v>
      </c>
      <c r="D22" s="144">
        <v>116861641</v>
      </c>
      <c r="E22" s="144">
        <v>10647160</v>
      </c>
      <c r="F22" s="144">
        <v>157711101</v>
      </c>
    </row>
    <row r="23" spans="1:6" ht="18.75" customHeight="1">
      <c r="A23" s="203" t="s">
        <v>159</v>
      </c>
      <c r="B23" s="144">
        <v>12153176</v>
      </c>
      <c r="C23" s="144">
        <v>0</v>
      </c>
      <c r="D23" s="144">
        <v>60003899</v>
      </c>
      <c r="E23" s="144">
        <v>7744173</v>
      </c>
      <c r="F23" s="144">
        <v>79901248</v>
      </c>
    </row>
    <row r="24" spans="1:6" ht="18.75" customHeight="1">
      <c r="A24" s="203" t="s">
        <v>160</v>
      </c>
      <c r="B24" s="144">
        <v>4788113</v>
      </c>
      <c r="C24" s="144">
        <v>868848</v>
      </c>
      <c r="D24" s="144">
        <v>18408045</v>
      </c>
      <c r="E24" s="144">
        <v>1431227</v>
      </c>
      <c r="F24" s="144">
        <v>25496233</v>
      </c>
    </row>
    <row r="25" spans="1:6" ht="18.75" customHeight="1">
      <c r="A25" s="203" t="s">
        <v>161</v>
      </c>
      <c r="B25" s="144">
        <v>1566915</v>
      </c>
      <c r="C25" s="144">
        <v>215671</v>
      </c>
      <c r="D25" s="144">
        <v>6380719</v>
      </c>
      <c r="E25" s="144">
        <v>1224483</v>
      </c>
      <c r="F25" s="144">
        <v>9387788</v>
      </c>
    </row>
    <row r="26" spans="1:6" ht="18.75" customHeight="1">
      <c r="A26" s="204" t="s">
        <v>162</v>
      </c>
      <c r="B26" s="205">
        <v>1644805</v>
      </c>
      <c r="C26" s="205">
        <v>207159</v>
      </c>
      <c r="D26" s="205">
        <v>6099490</v>
      </c>
      <c r="E26" s="205">
        <v>1697023</v>
      </c>
      <c r="F26" s="205">
        <v>9648477</v>
      </c>
    </row>
    <row r="27" spans="1:6" ht="18.75" customHeight="1">
      <c r="A27" s="203" t="s">
        <v>136</v>
      </c>
      <c r="B27" s="206">
        <v>242283580</v>
      </c>
      <c r="C27" s="206">
        <v>26208055</v>
      </c>
      <c r="D27" s="206">
        <v>981222658</v>
      </c>
      <c r="E27" s="206">
        <v>98480178</v>
      </c>
      <c r="F27" s="206">
        <v>1348194471</v>
      </c>
    </row>
    <row r="28" spans="1:6">
      <c r="B28" s="206"/>
      <c r="C28" s="206"/>
      <c r="D28" s="206"/>
      <c r="E28" s="206"/>
      <c r="F28" s="206"/>
    </row>
    <row r="29" spans="1:6" ht="33">
      <c r="A29" s="461">
        <v>2017</v>
      </c>
      <c r="B29" s="410" t="str">
        <f>B3</f>
        <v>COUNTY TAXES LEVIED</v>
      </c>
      <c r="C29" s="410" t="str">
        <f>C3</f>
        <v>MUNICIPAL TAXES LEVIED</v>
      </c>
      <c r="D29" s="410" t="str">
        <f>D3</f>
        <v>EDUCATION TAXES LEVIED</v>
      </c>
      <c r="E29" s="445" t="str">
        <f>E3</f>
        <v>SPECIAL DISTRICT TAXES LEVIED</v>
      </c>
      <c r="F29" s="410" t="str">
        <f>F3</f>
        <v>TOTAL TAXES LEVIED</v>
      </c>
    </row>
    <row r="30" spans="1:6" ht="18.75" customHeight="1">
      <c r="A30" s="203" t="s">
        <v>140</v>
      </c>
      <c r="B30" s="144">
        <f ca="1">'STATE TAX DETAIL'!T3</f>
        <v>4974665</v>
      </c>
      <c r="C30" s="144">
        <f ca="1">'STATE TAX DETAIL'!W3</f>
        <v>1924608</v>
      </c>
      <c r="D30" s="144">
        <f ca="1">'STATE TAX DETAIL'!AQ3</f>
        <v>19898661</v>
      </c>
      <c r="E30" s="144">
        <f ca="1">'STATE TAX DETAIL'!AR3</f>
        <v>2582817</v>
      </c>
      <c r="F30" s="144">
        <f ca="1">B30+C30+D30+E30</f>
        <v>29380751</v>
      </c>
    </row>
    <row r="31" spans="1:6" ht="18.75" customHeight="1">
      <c r="A31" s="203" t="s">
        <v>141</v>
      </c>
      <c r="B31" s="144">
        <f ca="1">'STATE TAX DETAIL'!T5</f>
        <v>2418127</v>
      </c>
      <c r="C31" s="144">
        <f ca="1">'STATE TAX DETAIL'!W5</f>
        <v>312084</v>
      </c>
      <c r="D31" s="144">
        <f ca="1">'STATE TAX DETAIL'!AQ5</f>
        <v>8961923</v>
      </c>
      <c r="E31" s="144">
        <f ca="1">'STATE TAX DETAIL'!AR5</f>
        <v>2894083</v>
      </c>
      <c r="F31" s="144">
        <f t="shared" ref="F31:F52" ca="1" si="0">B31+C31+D31+E31</f>
        <v>14586217</v>
      </c>
    </row>
    <row r="32" spans="1:6" ht="18.75" customHeight="1">
      <c r="A32" s="203" t="s">
        <v>142</v>
      </c>
      <c r="B32" s="144">
        <f ca="1">'STATE TAX DETAIL'!T7</f>
        <v>46719900</v>
      </c>
      <c r="C32" s="144">
        <f ca="1">'STATE TAX DETAIL'!W7</f>
        <v>2327007</v>
      </c>
      <c r="D32" s="144">
        <f ca="1">'STATE TAX DETAIL'!AQ7</f>
        <v>186126726</v>
      </c>
      <c r="E32" s="144">
        <f ca="1">'STATE TAX DETAIL'!AR7</f>
        <v>16042208</v>
      </c>
      <c r="F32" s="144">
        <f t="shared" ca="1" si="0"/>
        <v>251215841</v>
      </c>
    </row>
    <row r="33" spans="1:6" ht="18.75" customHeight="1">
      <c r="A33" s="203" t="s">
        <v>143</v>
      </c>
      <c r="B33" s="144">
        <f ca="1">'STATE TAX DETAIL'!T9</f>
        <v>6772043</v>
      </c>
      <c r="C33" s="144">
        <f>'STATE TAX DETAIL'!W9</f>
        <v>1423220</v>
      </c>
      <c r="D33" s="144">
        <f ca="1">'STATE TAX DETAIL'!AQ9</f>
        <v>27822888</v>
      </c>
      <c r="E33" s="144">
        <f>'STATE TAX DETAIL'!AR9</f>
        <v>2376359</v>
      </c>
      <c r="F33" s="144">
        <f t="shared" ca="1" si="0"/>
        <v>38394510</v>
      </c>
    </row>
    <row r="34" spans="1:6" ht="18.75" customHeight="1">
      <c r="A34" s="203" t="s">
        <v>144</v>
      </c>
      <c r="B34" s="144">
        <f ca="1">'STATE TAX DETAIL'!T11</f>
        <v>13323028</v>
      </c>
      <c r="C34" s="144">
        <f ca="1">'STATE TAX DETAIL'!W11</f>
        <v>608987</v>
      </c>
      <c r="D34" s="144">
        <f ca="1">'STATE TAX DETAIL'!AQ11</f>
        <v>49816091</v>
      </c>
      <c r="E34" s="144">
        <f ca="1">'STATE TAX DETAIL'!AR11</f>
        <v>2593237</v>
      </c>
      <c r="F34" s="144">
        <f t="shared" ca="1" si="0"/>
        <v>66341343</v>
      </c>
    </row>
    <row r="35" spans="1:6" ht="18.75" customHeight="1">
      <c r="A35" s="203" t="s">
        <v>145</v>
      </c>
      <c r="B35" s="144">
        <f ca="1">'STATE TAX DETAIL'!T13</f>
        <v>2097390</v>
      </c>
      <c r="C35" s="144">
        <f ca="1">'STATE TAX DETAIL'!W13</f>
        <v>215663</v>
      </c>
      <c r="D35" s="144">
        <f ca="1">'STATE TAX DETAIL'!AQ13</f>
        <v>7603039</v>
      </c>
      <c r="E35" s="144">
        <f ca="1">'STATE TAX DETAIL'!AR13</f>
        <v>1048697</v>
      </c>
      <c r="F35" s="144">
        <f t="shared" ca="1" si="0"/>
        <v>10964789</v>
      </c>
    </row>
    <row r="36" spans="1:6" ht="18.75" customHeight="1">
      <c r="A36" s="203" t="s">
        <v>146</v>
      </c>
      <c r="B36" s="144">
        <f ca="1">'STATE TAX DETAIL'!T15</f>
        <v>7571480</v>
      </c>
      <c r="C36" s="144">
        <f ca="1">'STATE TAX DETAIL'!W15</f>
        <v>1053711</v>
      </c>
      <c r="D36" s="144">
        <f ca="1">'STATE TAX DETAIL'!AQ15</f>
        <v>33047866</v>
      </c>
      <c r="E36" s="144">
        <f ca="1">'STATE TAX DETAIL'!AR15</f>
        <v>5754003</v>
      </c>
      <c r="F36" s="144">
        <f t="shared" ca="1" si="0"/>
        <v>47427060</v>
      </c>
    </row>
    <row r="37" spans="1:6" ht="18.75" customHeight="1">
      <c r="A37" s="203" t="s">
        <v>147</v>
      </c>
      <c r="B37" s="144">
        <f ca="1">'STATE TAX DETAIL'!T17</f>
        <v>2298750</v>
      </c>
      <c r="C37" s="144">
        <f ca="1">'STATE TAX DETAIL'!W17</f>
        <v>344667</v>
      </c>
      <c r="D37" s="144">
        <f ca="1">'STATE TAX DETAIL'!AQ17</f>
        <v>10017993</v>
      </c>
      <c r="E37" s="144">
        <f ca="1">'STATE TAX DETAIL'!AR17</f>
        <v>1125297</v>
      </c>
      <c r="F37" s="144">
        <f t="shared" ca="1" si="0"/>
        <v>13786707</v>
      </c>
    </row>
    <row r="38" spans="1:6" ht="18.75" customHeight="1">
      <c r="A38" s="203" t="s">
        <v>148</v>
      </c>
      <c r="B38" s="144">
        <f ca="1">'STATE TAX DETAIL'!T19</f>
        <v>1459541</v>
      </c>
      <c r="C38" s="144">
        <f ca="1">'STATE TAX DETAIL'!W19</f>
        <v>186654</v>
      </c>
      <c r="D38" s="144">
        <f ca="1">'STATE TAX DETAIL'!AQ19</f>
        <v>5534090</v>
      </c>
      <c r="E38" s="144">
        <f ca="1">'STATE TAX DETAIL'!AR19</f>
        <v>836509</v>
      </c>
      <c r="F38" s="144">
        <f t="shared" ca="1" si="0"/>
        <v>8016794</v>
      </c>
    </row>
    <row r="39" spans="1:6" ht="18.75" customHeight="1">
      <c r="A39" s="203" t="s">
        <v>149</v>
      </c>
      <c r="B39" s="144">
        <f ca="1">'STATE TAX DETAIL'!T21</f>
        <v>4863937</v>
      </c>
      <c r="C39" s="144">
        <f ca="1">'STATE TAX DETAIL'!W21</f>
        <v>374757</v>
      </c>
      <c r="D39" s="144">
        <f ca="1">'STATE TAX DETAIL'!AQ21</f>
        <v>18037099</v>
      </c>
      <c r="E39" s="144">
        <f ca="1">'STATE TAX DETAIL'!AR21</f>
        <v>3946809</v>
      </c>
      <c r="F39" s="144">
        <f t="shared" ca="1" si="0"/>
        <v>27222602</v>
      </c>
    </row>
    <row r="40" spans="1:6" ht="18.75" customHeight="1">
      <c r="A40" s="203" t="s">
        <v>150</v>
      </c>
      <c r="B40" s="144">
        <f ca="1">'STATE TAX DETAIL'!T23</f>
        <v>17389050</v>
      </c>
      <c r="C40" s="144">
        <f ca="1">'STATE TAX DETAIL'!W23</f>
        <v>5367967</v>
      </c>
      <c r="D40" s="144">
        <f ca="1">'STATE TAX DETAIL'!AQ23</f>
        <v>72700720</v>
      </c>
      <c r="E40" s="144">
        <f ca="1">'STATE TAX DETAIL'!AR23</f>
        <v>6452519</v>
      </c>
      <c r="F40" s="144">
        <f t="shared" ca="1" si="0"/>
        <v>101910256</v>
      </c>
    </row>
    <row r="41" spans="1:6" ht="18.75" customHeight="1">
      <c r="A41" s="203" t="s">
        <v>151</v>
      </c>
      <c r="B41" s="144">
        <f ca="1">'STATE TAX DETAIL'!T25</f>
        <v>8082363</v>
      </c>
      <c r="C41" s="144">
        <f ca="1">'STATE TAX DETAIL'!W25</f>
        <v>662270</v>
      </c>
      <c r="D41" s="144">
        <f ca="1">'STATE TAX DETAIL'!AQ25</f>
        <v>30895205</v>
      </c>
      <c r="E41" s="144">
        <f ca="1">'STATE TAX DETAIL'!AR25</f>
        <v>4461758</v>
      </c>
      <c r="F41" s="144">
        <f t="shared" ca="1" si="0"/>
        <v>44101596</v>
      </c>
    </row>
    <row r="42" spans="1:6" ht="18.75" customHeight="1">
      <c r="A42" s="203" t="s">
        <v>152</v>
      </c>
      <c r="B42" s="144">
        <f ca="1">'STATE TAX DETAIL'!T27</f>
        <v>14424905</v>
      </c>
      <c r="C42" s="144">
        <f ca="1">'STATE TAX DETAIL'!W27</f>
        <v>5061638</v>
      </c>
      <c r="D42" s="144">
        <f ca="1">'STATE TAX DETAIL'!AQ27</f>
        <v>62375695</v>
      </c>
      <c r="E42" s="144">
        <f ca="1">'STATE TAX DETAIL'!AR27</f>
        <v>3366265</v>
      </c>
      <c r="F42" s="144">
        <f t="shared" ca="1" si="0"/>
        <v>85228503</v>
      </c>
    </row>
    <row r="43" spans="1:6" ht="18.75" customHeight="1">
      <c r="A43" s="203" t="s">
        <v>153</v>
      </c>
      <c r="B43" s="144">
        <f ca="1">'STATE TAX DETAIL'!T29</f>
        <v>1177619</v>
      </c>
      <c r="C43" s="144">
        <f ca="1">'STATE TAX DETAIL'!W29</f>
        <v>72548</v>
      </c>
      <c r="D43" s="144">
        <f ca="1">'STATE TAX DETAIL'!AQ29</f>
        <v>4317935</v>
      </c>
      <c r="E43" s="144">
        <f ca="1">'STATE TAX DETAIL'!AR29</f>
        <v>1248548</v>
      </c>
      <c r="F43" s="144">
        <f t="shared" ca="1" si="0"/>
        <v>6816650</v>
      </c>
    </row>
    <row r="44" spans="1:6" ht="18.75" customHeight="1">
      <c r="A44" s="203" t="s">
        <v>154</v>
      </c>
      <c r="B44" s="144">
        <f ca="1">'STATE TAX DETAIL'!T31</f>
        <v>7259786</v>
      </c>
      <c r="C44" s="144">
        <f ca="1">'STATE TAX DETAIL'!W31</f>
        <v>891443</v>
      </c>
      <c r="D44" s="144">
        <f ca="1">'STATE TAX DETAIL'!AQ31</f>
        <v>29768239</v>
      </c>
      <c r="E44" s="144">
        <f ca="1">'STATE TAX DETAIL'!AR31</f>
        <v>5496955</v>
      </c>
      <c r="F44" s="144">
        <f t="shared" ca="1" si="0"/>
        <v>43416423</v>
      </c>
    </row>
    <row r="45" spans="1:6" ht="18.75" customHeight="1">
      <c r="A45" s="203" t="s">
        <v>155</v>
      </c>
      <c r="B45" s="144">
        <f ca="1">'STATE TAX DETAIL'!T33</f>
        <v>2460596</v>
      </c>
      <c r="C45" s="144">
        <f ca="1">'STATE TAX DETAIL'!W33</f>
        <v>95009</v>
      </c>
      <c r="D45" s="144">
        <f ca="1">'STATE TAX DETAIL'!AQ33</f>
        <v>9124711</v>
      </c>
      <c r="E45" s="144">
        <f ca="1">'STATE TAX DETAIL'!AR33</f>
        <v>2747750</v>
      </c>
      <c r="F45" s="144">
        <f t="shared" ca="1" si="0"/>
        <v>14428066</v>
      </c>
    </row>
    <row r="46" spans="1:6" ht="18.75" customHeight="1">
      <c r="A46" s="203" t="s">
        <v>156</v>
      </c>
      <c r="B46" s="144">
        <f ca="1">'STATE TAX DETAIL'!T35</f>
        <v>4841343</v>
      </c>
      <c r="C46" s="144">
        <f ca="1">'STATE TAX DETAIL'!W35</f>
        <v>1580480</v>
      </c>
      <c r="D46" s="144">
        <f ca="1">'STATE TAX DETAIL'!AQ35</f>
        <v>20193812</v>
      </c>
      <c r="E46" s="144">
        <f ca="1">'STATE TAX DETAIL'!AR35</f>
        <v>1407223</v>
      </c>
      <c r="F46" s="144">
        <f t="shared" ca="1" si="0"/>
        <v>28022858</v>
      </c>
    </row>
    <row r="47" spans="1:6" ht="18.75" customHeight="1">
      <c r="A47" s="203" t="s">
        <v>157</v>
      </c>
      <c r="B47" s="144">
        <f ca="1">'STATE TAX DETAIL'!T37</f>
        <v>23383535</v>
      </c>
      <c r="C47" s="144">
        <f ca="1">'STATE TAX DETAIL'!W37</f>
        <v>270439</v>
      </c>
      <c r="D47" s="144">
        <f ca="1">'STATE TAX DETAIL'!AQ37</f>
        <v>87015120</v>
      </c>
      <c r="E47" s="144">
        <f ca="1">'STATE TAX DETAIL'!AR37</f>
        <v>5179087</v>
      </c>
      <c r="F47" s="144">
        <f t="shared" ca="1" si="0"/>
        <v>115848181</v>
      </c>
    </row>
    <row r="48" spans="1:6" ht="18.75" customHeight="1">
      <c r="A48" s="203" t="s">
        <v>158</v>
      </c>
      <c r="B48" s="144">
        <f ca="1">'STATE TAX DETAIL'!T39</f>
        <v>25842373</v>
      </c>
      <c r="C48" s="144">
        <f ca="1">'STATE TAX DETAIL'!W39</f>
        <v>2653609</v>
      </c>
      <c r="D48" s="144">
        <f ca="1">'STATE TAX DETAIL'!AQ39</f>
        <v>109589107</v>
      </c>
      <c r="E48" s="144">
        <f ca="1">'STATE TAX DETAIL'!AR39</f>
        <v>10016596</v>
      </c>
      <c r="F48" s="144">
        <f t="shared" ca="1" si="0"/>
        <v>148101685</v>
      </c>
    </row>
    <row r="49" spans="1:6" ht="18.75" customHeight="1">
      <c r="A49" s="203" t="s">
        <v>159</v>
      </c>
      <c r="B49" s="144">
        <f ca="1">'STATE TAX DETAIL'!T41</f>
        <v>13030304</v>
      </c>
      <c r="C49" s="144">
        <f ca="1">'STATE TAX DETAIL'!W41</f>
        <v>0</v>
      </c>
      <c r="D49" s="144">
        <f ca="1">'STATE TAX DETAIL'!AQ41</f>
        <v>64369759</v>
      </c>
      <c r="E49" s="144">
        <f ca="1">'STATE TAX DETAIL'!AR41</f>
        <v>8440951</v>
      </c>
      <c r="F49" s="144">
        <f t="shared" ca="1" si="0"/>
        <v>85841014</v>
      </c>
    </row>
    <row r="50" spans="1:6" ht="18.75" customHeight="1">
      <c r="A50" s="203" t="s">
        <v>160</v>
      </c>
      <c r="B50" s="144">
        <f ca="1">'STATE TAX DETAIL'!T43</f>
        <v>4399608</v>
      </c>
      <c r="C50" s="144">
        <f ca="1">'STATE TAX DETAIL'!W43</f>
        <v>854608</v>
      </c>
      <c r="D50" s="144">
        <f ca="1">'STATE TAX DETAIL'!AQ43</f>
        <v>16907377</v>
      </c>
      <c r="E50" s="144">
        <f ca="1">'STATE TAX DETAIL'!AR43</f>
        <v>1284104</v>
      </c>
      <c r="F50" s="144">
        <f t="shared" ca="1" si="0"/>
        <v>23445697</v>
      </c>
    </row>
    <row r="51" spans="1:6" ht="18.75" customHeight="1">
      <c r="A51" s="203" t="s">
        <v>161</v>
      </c>
      <c r="B51" s="144">
        <f ca="1">'STATE TAX DETAIL'!T45</f>
        <v>1491774</v>
      </c>
      <c r="C51" s="144">
        <f ca="1">'STATE TAX DETAIL'!W45</f>
        <v>223805</v>
      </c>
      <c r="D51" s="144">
        <f ca="1">'STATE TAX DETAIL'!AQ45</f>
        <v>6078259</v>
      </c>
      <c r="E51" s="144">
        <f ca="1">'STATE TAX DETAIL'!AR45</f>
        <v>1170328</v>
      </c>
      <c r="F51" s="144">
        <f t="shared" ca="1" si="0"/>
        <v>8964166</v>
      </c>
    </row>
    <row r="52" spans="1:6" ht="18.75" customHeight="1">
      <c r="A52" s="204" t="s">
        <v>162</v>
      </c>
      <c r="B52" s="205">
        <f ca="1">'STATE TAX DETAIL'!T47</f>
        <v>1635038</v>
      </c>
      <c r="C52" s="205">
        <f ca="1">'STATE TAX DETAIL'!W47</f>
        <v>214647</v>
      </c>
      <c r="D52" s="205">
        <f ca="1">'STATE TAX DETAIL'!AQ47</f>
        <v>6063267</v>
      </c>
      <c r="E52" s="205">
        <f ca="1">'STATE TAX DETAIL'!AR47</f>
        <v>1683161</v>
      </c>
      <c r="F52" s="205">
        <f t="shared" ca="1" si="0"/>
        <v>9596113</v>
      </c>
    </row>
    <row r="53" spans="1:6" ht="18.75" customHeight="1">
      <c r="A53" s="203" t="s">
        <v>136</v>
      </c>
      <c r="B53" s="206">
        <f ca="1">SUM(B30:B52)</f>
        <v>217917155</v>
      </c>
      <c r="C53" s="206">
        <f ca="1">SUM(C30:C52)</f>
        <v>26719821</v>
      </c>
      <c r="D53" s="206">
        <f ca="1">SUM(D30:D52)</f>
        <v>886265582</v>
      </c>
      <c r="E53" s="206">
        <f ca="1">SUM(E30:E52)</f>
        <v>92155264</v>
      </c>
      <c r="F53" s="206">
        <f ca="1">SUM(F30:F52)</f>
        <v>1223057822</v>
      </c>
    </row>
    <row r="55" spans="1:6">
      <c r="A55" s="202"/>
      <c r="B55" s="202" t="s">
        <v>127</v>
      </c>
      <c r="C55" s="202" t="s">
        <v>217</v>
      </c>
      <c r="D55" s="202" t="s">
        <v>218</v>
      </c>
      <c r="E55" s="202" t="s">
        <v>219</v>
      </c>
    </row>
    <row r="56" spans="1:6" ht="18.75" customHeight="1">
      <c r="A56" s="201" t="s">
        <v>212</v>
      </c>
      <c r="B56" s="199">
        <f ca="1">'STATE TAX DETAIL'!$AT$49</f>
        <v>18825099203</v>
      </c>
      <c r="C56" s="199">
        <f ca="1">'STATE TAX DETAIL'!T49</f>
        <v>217917155</v>
      </c>
      <c r="D56" s="335">
        <f t="shared" ref="D56:D61" ca="1" si="1">IF(B56&lt;&gt;0,1000*C56/B56,"")</f>
        <v>11.575883486726719</v>
      </c>
      <c r="E56" s="337">
        <f t="shared" ref="E56:E61" ca="1" si="2">IF(B56&lt;&gt;0,C56/SUM($C$56:$C$61),"")</f>
        <v>0.19269313121493531</v>
      </c>
    </row>
    <row r="57" spans="1:6" ht="18.75" customHeight="1">
      <c r="A57" s="201" t="s">
        <v>213</v>
      </c>
      <c r="B57" s="199">
        <f ca="1">'STATE TAX DETAIL'!$AU$49</f>
        <v>3586074352</v>
      </c>
      <c r="C57" s="199">
        <f ca="1">'STATE TAX DETAIL'!W49</f>
        <v>26719821</v>
      </c>
      <c r="D57" s="335">
        <f t="shared" ca="1" si="1"/>
        <v>7.4509947026329808</v>
      </c>
      <c r="E57" s="337">
        <f t="shared" ca="1" si="2"/>
        <v>2.3626987852299119E-2</v>
      </c>
    </row>
    <row r="58" spans="1:6" ht="18.75" customHeight="1">
      <c r="A58" s="201" t="s">
        <v>214</v>
      </c>
      <c r="B58" s="199">
        <f ca="1">'STATE TAX DETAIL'!$AT$49</f>
        <v>18825099203</v>
      </c>
      <c r="C58" s="199">
        <f ca="1">'STATE TAX DETAIL'!AG49</f>
        <v>225901189</v>
      </c>
      <c r="D58" s="335">
        <f t="shared" ca="1" si="1"/>
        <v>11.999999923718862</v>
      </c>
      <c r="E58" s="337">
        <f t="shared" ca="1" si="2"/>
        <v>0.19975300913591179</v>
      </c>
    </row>
    <row r="59" spans="1:6" ht="18.75" customHeight="1">
      <c r="A59" s="201" t="s">
        <v>215</v>
      </c>
      <c r="B59" s="199">
        <f ca="1">'STATE TAX DETAIL'!$AT$49</f>
        <v>18825099203</v>
      </c>
      <c r="C59" s="199">
        <f ca="1">'STATE TAX DETAIL'!AH49</f>
        <v>112950595</v>
      </c>
      <c r="D59" s="335">
        <f t="shared" ca="1" si="1"/>
        <v>5.9999999884197157</v>
      </c>
      <c r="E59" s="337">
        <f t="shared" ca="1" si="2"/>
        <v>9.9876505010080635E-2</v>
      </c>
    </row>
    <row r="60" spans="1:6" ht="18.75" customHeight="1">
      <c r="A60" s="201" t="s">
        <v>216</v>
      </c>
      <c r="B60" s="199">
        <f ca="1">'STATE TAX DETAIL'!$AT$49</f>
        <v>18825099203</v>
      </c>
      <c r="C60" s="199">
        <f ca="1">'STATE TAX DETAIL'!AF49</f>
        <v>507005573</v>
      </c>
      <c r="D60" s="335">
        <f t="shared" ca="1" si="1"/>
        <v>26.932425031747123</v>
      </c>
      <c r="E60" s="337">
        <f t="shared" ca="1" si="2"/>
        <v>0.44831941480142978</v>
      </c>
    </row>
    <row r="61" spans="1:6" ht="18.75" customHeight="1">
      <c r="A61" s="202" t="s">
        <v>204</v>
      </c>
      <c r="B61" s="207">
        <f ca="1">'STATE TAX DETAIL'!$AT$15+'STATE TAX DETAIL'!$AT$17+'STATE TAX DETAIL'!$AT$23+'STATE TAX DETAIL'!$AT$27+'STATE TAX DETAIL'!$AT$31+'STATE TAX DETAIL'!$AT$35+'STATE TAX DETAIL'!$AT$39</f>
        <v>6635622836</v>
      </c>
      <c r="C61" s="207">
        <f ca="1">'STATE TAX DETAIL'!AP49</f>
        <v>40408225</v>
      </c>
      <c r="D61" s="336">
        <f t="shared" ca="1" si="1"/>
        <v>6.0895903818967447</v>
      </c>
      <c r="E61" s="338">
        <f t="shared" ca="1" si="2"/>
        <v>3.5730951985343373E-2</v>
      </c>
    </row>
    <row r="62" spans="1:6" ht="18.75" customHeight="1">
      <c r="A62" s="201" t="s">
        <v>136</v>
      </c>
      <c r="B62" s="199">
        <f ca="1">B56</f>
        <v>18825099203</v>
      </c>
      <c r="C62" s="199">
        <f ca="1">SUM(C56:C61)</f>
        <v>1130902558</v>
      </c>
      <c r="D62" s="430" t="str">
        <f ca="1">ROUND(IF(B62&lt;&gt;0,1000*C62/B62,""),3)&amp;" *"</f>
        <v>60.074 *</v>
      </c>
      <c r="E62" s="339">
        <f ca="1">SUM(E56:E61)</f>
        <v>1</v>
      </c>
    </row>
    <row r="64" spans="1:6">
      <c r="A64" s="86"/>
    </row>
    <row r="65" spans="1:1">
      <c r="A65" s="86" t="s">
        <v>765</v>
      </c>
    </row>
    <row r="66" spans="1:1">
      <c r="A66" s="86"/>
    </row>
    <row r="67" spans="1:1">
      <c r="A67" s="86"/>
    </row>
    <row r="68" spans="1:1">
      <c r="A68" s="201"/>
    </row>
    <row r="69" spans="1:1">
      <c r="A69" s="201"/>
    </row>
  </sheetData>
  <mergeCells count="1">
    <mergeCell ref="A1:F1"/>
  </mergeCells>
  <phoneticPr fontId="2" type="noConversion"/>
  <pageMargins left="0.75" right="0.75" top="1" bottom="1" header="0.5" footer="0.5"/>
  <pageSetup scale="64" fitToHeight="3" orientation="landscape" r:id="rId1"/>
  <headerFooter alignWithMargins="0">
    <oddFooter>&amp;C&amp;A&amp;R&amp;P OF &amp;N</oddFooter>
  </headerFooter>
  <rowBreaks count="1" manualBreakCount="1">
    <brk id="28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3"/>
  <sheetViews>
    <sheetView view="pageBreakPreview" topLeftCell="A19" zoomScale="85" zoomScaleNormal="100" zoomScaleSheetLayoutView="85" workbookViewId="0">
      <selection activeCell="B26" sqref="B26"/>
    </sheetView>
  </sheetViews>
  <sheetFormatPr defaultRowHeight="15"/>
  <cols>
    <col min="1" max="1" width="11.85546875" style="447" customWidth="1"/>
    <col min="2" max="3" width="17.85546875" style="447" bestFit="1" customWidth="1"/>
    <col min="4" max="4" width="17.7109375" style="447" bestFit="1" customWidth="1"/>
    <col min="5" max="5" width="22.42578125" style="447" bestFit="1" customWidth="1"/>
    <col min="6" max="6" width="8.85546875" style="447" bestFit="1" customWidth="1"/>
    <col min="7" max="16384" width="9.140625" style="447"/>
  </cols>
  <sheetData>
    <row r="1" spans="1:5" ht="21">
      <c r="A1" s="490" t="s">
        <v>761</v>
      </c>
      <c r="B1" s="490"/>
      <c r="C1" s="490"/>
      <c r="D1" s="490"/>
      <c r="E1" s="490"/>
    </row>
    <row r="2" spans="1:5" ht="25.5" customHeight="1">
      <c r="A2" s="448"/>
      <c r="B2" s="449" t="s">
        <v>748</v>
      </c>
      <c r="C2" s="449" t="s">
        <v>887</v>
      </c>
      <c r="D2" s="450" t="s">
        <v>221</v>
      </c>
    </row>
    <row r="3" spans="1:5">
      <c r="A3" s="447" t="s">
        <v>140</v>
      </c>
      <c r="B3" s="451">
        <v>28233481</v>
      </c>
      <c r="C3" s="451">
        <f ca="1">'STATE TAX SUMMARY'!F30</f>
        <v>29380751</v>
      </c>
      <c r="D3" s="451">
        <f t="shared" ref="D3:D25" ca="1" si="0">C3-B3</f>
        <v>1147270</v>
      </c>
    </row>
    <row r="4" spans="1:5">
      <c r="A4" s="447" t="s">
        <v>141</v>
      </c>
      <c r="B4" s="451">
        <v>15548481</v>
      </c>
      <c r="C4" s="451">
        <f ca="1">'STATE TAX SUMMARY'!F31</f>
        <v>14586217</v>
      </c>
      <c r="D4" s="451">
        <f t="shared" ca="1" si="0"/>
        <v>-962264</v>
      </c>
    </row>
    <row r="5" spans="1:5">
      <c r="A5" s="447" t="s">
        <v>142</v>
      </c>
      <c r="B5" s="451">
        <v>317489363</v>
      </c>
      <c r="C5" s="451">
        <f ca="1">'STATE TAX SUMMARY'!F32</f>
        <v>251215841</v>
      </c>
      <c r="D5" s="451">
        <f t="shared" ca="1" si="0"/>
        <v>-66273522</v>
      </c>
    </row>
    <row r="6" spans="1:5">
      <c r="A6" s="447" t="s">
        <v>143</v>
      </c>
      <c r="B6" s="451">
        <v>40138289</v>
      </c>
      <c r="C6" s="451">
        <f ca="1">'STATE TAX SUMMARY'!F33</f>
        <v>38394510</v>
      </c>
      <c r="D6" s="451">
        <f t="shared" ca="1" si="0"/>
        <v>-1743779</v>
      </c>
    </row>
    <row r="7" spans="1:5">
      <c r="A7" s="447" t="s">
        <v>144</v>
      </c>
      <c r="B7" s="451">
        <v>89986235</v>
      </c>
      <c r="C7" s="451">
        <f ca="1">'STATE TAX SUMMARY'!F34</f>
        <v>66341343</v>
      </c>
      <c r="D7" s="451">
        <f t="shared" ca="1" si="0"/>
        <v>-23644892</v>
      </c>
    </row>
    <row r="8" spans="1:5">
      <c r="A8" s="447" t="s">
        <v>145</v>
      </c>
      <c r="B8" s="451">
        <v>11756167</v>
      </c>
      <c r="C8" s="451">
        <f ca="1">'STATE TAX SUMMARY'!F35</f>
        <v>10964789</v>
      </c>
      <c r="D8" s="451">
        <f t="shared" ca="1" si="0"/>
        <v>-791378</v>
      </c>
    </row>
    <row r="9" spans="1:5">
      <c r="A9" s="447" t="s">
        <v>146</v>
      </c>
      <c r="B9" s="451">
        <v>50158345</v>
      </c>
      <c r="C9" s="451">
        <f ca="1">'STATE TAX SUMMARY'!F36</f>
        <v>47427060</v>
      </c>
      <c r="D9" s="451">
        <f t="shared" ca="1" si="0"/>
        <v>-2731285</v>
      </c>
    </row>
    <row r="10" spans="1:5">
      <c r="A10" s="447" t="s">
        <v>147</v>
      </c>
      <c r="B10" s="451">
        <v>14076676</v>
      </c>
      <c r="C10" s="451">
        <f ca="1">'STATE TAX SUMMARY'!F37</f>
        <v>13786707</v>
      </c>
      <c r="D10" s="451">
        <f t="shared" ca="1" si="0"/>
        <v>-289969</v>
      </c>
    </row>
    <row r="11" spans="1:5">
      <c r="A11" s="447" t="s">
        <v>148</v>
      </c>
      <c r="B11" s="451">
        <v>9186415</v>
      </c>
      <c r="C11" s="451">
        <f ca="1">'STATE TAX SUMMARY'!F38</f>
        <v>8016794</v>
      </c>
      <c r="D11" s="451">
        <f t="shared" ca="1" si="0"/>
        <v>-1169621</v>
      </c>
    </row>
    <row r="12" spans="1:5">
      <c r="A12" s="447" t="s">
        <v>149</v>
      </c>
      <c r="B12" s="451">
        <v>33470791</v>
      </c>
      <c r="C12" s="451">
        <f ca="1">'STATE TAX SUMMARY'!F39</f>
        <v>27222602</v>
      </c>
      <c r="D12" s="451">
        <f t="shared" ca="1" si="0"/>
        <v>-6248189</v>
      </c>
    </row>
    <row r="13" spans="1:5">
      <c r="A13" s="447" t="s">
        <v>150</v>
      </c>
      <c r="B13" s="451">
        <v>97949112</v>
      </c>
      <c r="C13" s="451">
        <f ca="1">'STATE TAX SUMMARY'!F40</f>
        <v>101910256</v>
      </c>
      <c r="D13" s="451">
        <f t="shared" ca="1" si="0"/>
        <v>3961144</v>
      </c>
    </row>
    <row r="14" spans="1:5">
      <c r="A14" s="447" t="s">
        <v>151</v>
      </c>
      <c r="B14" s="451">
        <v>44338211</v>
      </c>
      <c r="C14" s="451">
        <f ca="1">'STATE TAX SUMMARY'!F41</f>
        <v>44101596</v>
      </c>
      <c r="D14" s="451">
        <f t="shared" ca="1" si="0"/>
        <v>-236615</v>
      </c>
    </row>
    <row r="15" spans="1:5">
      <c r="A15" s="447" t="s">
        <v>152</v>
      </c>
      <c r="B15" s="451">
        <v>83942631</v>
      </c>
      <c r="C15" s="451">
        <f ca="1">'STATE TAX SUMMARY'!F42</f>
        <v>85228503</v>
      </c>
      <c r="D15" s="451">
        <f t="shared" ca="1" si="0"/>
        <v>1285872</v>
      </c>
    </row>
    <row r="16" spans="1:5">
      <c r="A16" s="447" t="s">
        <v>153</v>
      </c>
      <c r="B16" s="451">
        <v>7383741</v>
      </c>
      <c r="C16" s="451">
        <f ca="1">'STATE TAX SUMMARY'!F43</f>
        <v>6816650</v>
      </c>
      <c r="D16" s="451">
        <f t="shared" ca="1" si="0"/>
        <v>-567091</v>
      </c>
    </row>
    <row r="17" spans="1:6">
      <c r="A17" s="447" t="s">
        <v>154</v>
      </c>
      <c r="B17" s="451">
        <v>45513542</v>
      </c>
      <c r="C17" s="451">
        <f ca="1">'STATE TAX SUMMARY'!F44</f>
        <v>43416423</v>
      </c>
      <c r="D17" s="451">
        <f t="shared" ca="1" si="0"/>
        <v>-2097119</v>
      </c>
    </row>
    <row r="18" spans="1:6">
      <c r="A18" s="447" t="s">
        <v>155</v>
      </c>
      <c r="B18" s="451">
        <v>14459273</v>
      </c>
      <c r="C18" s="451">
        <f ca="1">'STATE TAX SUMMARY'!F45</f>
        <v>14428066</v>
      </c>
      <c r="D18" s="451">
        <f t="shared" ca="1" si="0"/>
        <v>-31207</v>
      </c>
    </row>
    <row r="19" spans="1:6">
      <c r="A19" s="447" t="s">
        <v>156</v>
      </c>
      <c r="B19" s="451">
        <v>27896724</v>
      </c>
      <c r="C19" s="451">
        <f ca="1">'STATE TAX SUMMARY'!F46</f>
        <v>28022858</v>
      </c>
      <c r="D19" s="451">
        <f t="shared" ca="1" si="0"/>
        <v>126134</v>
      </c>
    </row>
    <row r="20" spans="1:6">
      <c r="A20" s="447" t="s">
        <v>157</v>
      </c>
      <c r="B20" s="451">
        <v>134522147</v>
      </c>
      <c r="C20" s="451">
        <f ca="1">'STATE TAX SUMMARY'!F47</f>
        <v>115848181</v>
      </c>
      <c r="D20" s="451">
        <f t="shared" ca="1" si="0"/>
        <v>-18673966</v>
      </c>
    </row>
    <row r="21" spans="1:6">
      <c r="A21" s="447" t="s">
        <v>158</v>
      </c>
      <c r="B21" s="451">
        <v>157711101</v>
      </c>
      <c r="C21" s="451">
        <f ca="1">'STATE TAX SUMMARY'!F48</f>
        <v>148101685</v>
      </c>
      <c r="D21" s="451">
        <f t="shared" ca="1" si="0"/>
        <v>-9609416</v>
      </c>
    </row>
    <row r="22" spans="1:6">
      <c r="A22" s="447" t="s">
        <v>159</v>
      </c>
      <c r="B22" s="451">
        <v>79901248</v>
      </c>
      <c r="C22" s="451">
        <f ca="1">'STATE TAX SUMMARY'!F49</f>
        <v>85841014</v>
      </c>
      <c r="D22" s="451">
        <f t="shared" ca="1" si="0"/>
        <v>5939766</v>
      </c>
    </row>
    <row r="23" spans="1:6">
      <c r="A23" s="447" t="s">
        <v>160</v>
      </c>
      <c r="B23" s="451">
        <v>25496233</v>
      </c>
      <c r="C23" s="451">
        <f ca="1">'STATE TAX SUMMARY'!F50</f>
        <v>23445697</v>
      </c>
      <c r="D23" s="451">
        <f t="shared" ca="1" si="0"/>
        <v>-2050536</v>
      </c>
    </row>
    <row r="24" spans="1:6">
      <c r="A24" s="447" t="s">
        <v>161</v>
      </c>
      <c r="B24" s="451">
        <v>9387788</v>
      </c>
      <c r="C24" s="451">
        <f ca="1">'STATE TAX SUMMARY'!F51</f>
        <v>8964166</v>
      </c>
      <c r="D24" s="451">
        <f t="shared" ca="1" si="0"/>
        <v>-423622</v>
      </c>
    </row>
    <row r="25" spans="1:6">
      <c r="A25" s="452" t="s">
        <v>162</v>
      </c>
      <c r="B25" s="453">
        <v>9648477</v>
      </c>
      <c r="C25" s="453">
        <f ca="1">'STATE TAX SUMMARY'!F52</f>
        <v>9596113</v>
      </c>
      <c r="D25" s="453">
        <f t="shared" ca="1" si="0"/>
        <v>-52364</v>
      </c>
    </row>
    <row r="26" spans="1:6">
      <c r="A26" s="446" t="s">
        <v>136</v>
      </c>
      <c r="B26" s="454">
        <v>1348194471</v>
      </c>
      <c r="C26" s="454">
        <f ca="1">SUM(C3:C25)</f>
        <v>1223057822</v>
      </c>
      <c r="D26" s="454">
        <f ca="1">SUM(D3:D25)</f>
        <v>-125136649</v>
      </c>
    </row>
    <row r="28" spans="1:6" ht="21">
      <c r="A28" s="489" t="s">
        <v>762</v>
      </c>
      <c r="B28" s="489"/>
      <c r="C28" s="489"/>
      <c r="D28" s="489"/>
      <c r="E28" s="489"/>
      <c r="F28" s="489"/>
    </row>
    <row r="29" spans="1:6">
      <c r="A29" s="459" t="s">
        <v>212</v>
      </c>
      <c r="B29" s="455" t="s">
        <v>137</v>
      </c>
      <c r="C29" s="455" t="s">
        <v>138</v>
      </c>
      <c r="D29" s="455" t="s">
        <v>205</v>
      </c>
      <c r="E29" s="455" t="s">
        <v>139</v>
      </c>
      <c r="F29" s="455" t="s">
        <v>764</v>
      </c>
    </row>
    <row r="30" spans="1:6">
      <c r="A30" s="456" t="s">
        <v>140</v>
      </c>
      <c r="B30" s="457">
        <f ca="1">'STATE TAX SUMMARY'!B30/'STATE TAX SUMMARY'!B4-1</f>
        <v>4.072315360141654E-2</v>
      </c>
      <c r="C30" s="457">
        <f ca="1">'STATE TAX SUMMARY'!C30/'STATE TAX SUMMARY'!C4-1</f>
        <v>3.4511339747355763E-2</v>
      </c>
      <c r="D30" s="457">
        <f ca="1">'STATE TAX SUMMARY'!D30/'STATE TAX SUMMARY'!D4-1</f>
        <v>4.0723205902584159E-2</v>
      </c>
      <c r="E30" s="457">
        <f ca="1">'STATE TAX SUMMARY'!E30/'STATE TAX SUMMARY'!E4-1</f>
        <v>4.4390340949067575E-2</v>
      </c>
      <c r="F30" s="457">
        <f ca="1">'STATE TAX SUMMARY'!F30/'STATE TAX SUMMARY'!F4-1</f>
        <v>4.0635088531945529E-2</v>
      </c>
    </row>
    <row r="31" spans="1:6">
      <c r="A31" s="456" t="s">
        <v>141</v>
      </c>
      <c r="B31" s="457">
        <f ca="1">'STATE TAX SUMMARY'!B31/'STATE TAX SUMMARY'!B5-1</f>
        <v>-6.3335782683622832E-2</v>
      </c>
      <c r="C31" s="457">
        <f ca="1">'STATE TAX SUMMARY'!C31/'STATE TAX SUMMARY'!C5-1</f>
        <v>2.6990739826643129E-2</v>
      </c>
      <c r="D31" s="457">
        <f ca="1">'STATE TAX SUMMARY'!D31/'STATE TAX SUMMARY'!D5-1</f>
        <v>-6.3041673884890348E-2</v>
      </c>
      <c r="E31" s="457">
        <f ca="1">'STATE TAX SUMMARY'!E31/'STATE TAX SUMMARY'!E5-1</f>
        <v>-6.583752171930024E-2</v>
      </c>
      <c r="F31" s="457">
        <f ca="1">'STATE TAX SUMMARY'!F31/'STATE TAX SUMMARY'!F5-1</f>
        <v>-6.1887974780301724E-2</v>
      </c>
    </row>
    <row r="32" spans="1:6">
      <c r="A32" s="456" t="s">
        <v>142</v>
      </c>
      <c r="B32" s="457">
        <f ca="1">'STATE TAX SUMMARY'!B32/'STATE TAX SUMMARY'!B6-1</f>
        <v>-0.20698031273490836</v>
      </c>
      <c r="C32" s="457">
        <f ca="1">'STATE TAX SUMMARY'!C32/'STATE TAX SUMMARY'!C6-1</f>
        <v>-1.2195339375889347E-2</v>
      </c>
      <c r="D32" s="457">
        <f ca="1">'STATE TAX SUMMARY'!D32/'STATE TAX SUMMARY'!D6-1</f>
        <v>-0.20911017929349529</v>
      </c>
      <c r="E32" s="457">
        <f ca="1">'STATE TAX SUMMARY'!E32/'STATE TAX SUMMARY'!E6-1</f>
        <v>-0.23174391821516727</v>
      </c>
      <c r="F32" s="457">
        <f ca="1">'STATE TAX SUMMARY'!F32/'STATE TAX SUMMARY'!F6-1</f>
        <v>-0.20874249572890413</v>
      </c>
    </row>
    <row r="33" spans="1:6">
      <c r="A33" s="456" t="s">
        <v>143</v>
      </c>
      <c r="B33" s="457">
        <f ca="1">'STATE TAX SUMMARY'!B33/'STATE TAX SUMMARY'!B7-1</f>
        <v>-4.6002342717115119E-2</v>
      </c>
      <c r="C33" s="457">
        <f>'STATE TAX SUMMARY'!C33/'STATE TAX SUMMARY'!C7-1</f>
        <v>1.628155573439094E-2</v>
      </c>
      <c r="D33" s="457">
        <f ca="1">'STATE TAX SUMMARY'!D33/'STATE TAX SUMMARY'!D7-1</f>
        <v>-4.776144320833986E-2</v>
      </c>
      <c r="E33" s="457">
        <f>'STATE TAX SUMMARY'!E33/'STATE TAX SUMMARY'!E7-1</f>
        <v>-1.838798714844303E-2</v>
      </c>
      <c r="F33" s="457">
        <f ca="1">'STATE TAX SUMMARY'!F33/'STATE TAX SUMMARY'!F7-1</f>
        <v>-4.3444278354764942E-2</v>
      </c>
    </row>
    <row r="34" spans="1:6">
      <c r="A34" s="456" t="s">
        <v>144</v>
      </c>
      <c r="B34" s="457">
        <f ca="1">'STATE TAX SUMMARY'!B34/'STATE TAX SUMMARY'!B8-1</f>
        <v>-0.27048141171597928</v>
      </c>
      <c r="C34" s="457">
        <f ca="1">'STATE TAX SUMMARY'!C34/'STATE TAX SUMMARY'!C8-1</f>
        <v>5.9781818662367758E-3</v>
      </c>
      <c r="D34" s="457">
        <f ca="1">'STATE TAX SUMMARY'!D34/'STATE TAX SUMMARY'!D8-1</f>
        <v>-0.27087696687479923</v>
      </c>
      <c r="E34" s="457">
        <f ca="1">'STATE TAX SUMMARY'!E34/'STATE TAX SUMMARY'!E8-1</f>
        <v>-7.2121056204001666E-2</v>
      </c>
      <c r="F34" s="457">
        <f ca="1">'STATE TAX SUMMARY'!F34/'STATE TAX SUMMARY'!F8-1</f>
        <v>-0.26276121008952091</v>
      </c>
    </row>
    <row r="35" spans="1:6">
      <c r="A35" s="456" t="s">
        <v>145</v>
      </c>
      <c r="B35" s="457">
        <f ca="1">'STATE TAX SUMMARY'!B35/'STATE TAX SUMMARY'!B9-1</f>
        <v>-6.93677936004643E-2</v>
      </c>
      <c r="C35" s="457">
        <f ca="1">'STATE TAX SUMMARY'!C35/'STATE TAX SUMMARY'!C9-1</f>
        <v>4.7828431777435565E-2</v>
      </c>
      <c r="D35" s="457">
        <f ca="1">'STATE TAX SUMMARY'!D35/'STATE TAX SUMMARY'!D9-1</f>
        <v>-6.9367791477763618E-2</v>
      </c>
      <c r="E35" s="457">
        <f ca="1">'STATE TAX SUMMARY'!E35/'STATE TAX SUMMARY'!E9-1</f>
        <v>-6.9367670484042021E-2</v>
      </c>
      <c r="F35" s="457">
        <f ca="1">'STATE TAX SUMMARY'!F35/'STATE TAX SUMMARY'!F9-1</f>
        <v>-6.7315988280874151E-2</v>
      </c>
    </row>
    <row r="36" spans="1:6">
      <c r="A36" s="456" t="s">
        <v>146</v>
      </c>
      <c r="B36" s="457">
        <f ca="1">'STATE TAX SUMMARY'!B36/'STATE TAX SUMMARY'!B10-1</f>
        <v>-6.2252294741514613E-2</v>
      </c>
      <c r="C36" s="457">
        <f ca="1">'STATE TAX SUMMARY'!C36/'STATE TAX SUMMARY'!C10-1</f>
        <v>2.8639958296440948E-2</v>
      </c>
      <c r="D36" s="457">
        <f ca="1">'STATE TAX SUMMARY'!D36/'STATE TAX SUMMARY'!D10-1</f>
        <v>-6.0617959438360458E-2</v>
      </c>
      <c r="E36" s="457">
        <f ca="1">'STATE TAX SUMMARY'!E36/'STATE TAX SUMMARY'!E10-1</f>
        <v>-2.133285755008818E-2</v>
      </c>
      <c r="F36" s="457">
        <f ca="1">'STATE TAX SUMMARY'!F36/'STATE TAX SUMMARY'!F10-1</f>
        <v>-5.445325199625306E-2</v>
      </c>
    </row>
    <row r="37" spans="1:6">
      <c r="A37" s="456" t="s">
        <v>147</v>
      </c>
      <c r="B37" s="457">
        <f ca="1">'STATE TAX SUMMARY'!B37/'STATE TAX SUMMARY'!B11-1</f>
        <v>-2.0994477961675417E-2</v>
      </c>
      <c r="C37" s="457">
        <f ca="1">'STATE TAX SUMMARY'!C37/'STATE TAX SUMMARY'!C11-1</f>
        <v>9.1476163925285903E-4</v>
      </c>
      <c r="D37" s="457">
        <f ca="1">'STATE TAX SUMMARY'!D37/'STATE TAX SUMMARY'!D11-1</f>
        <v>-2.0998224837325608E-2</v>
      </c>
      <c r="E37" s="457">
        <f ca="1">'STATE TAX SUMMARY'!E37/'STATE TAX SUMMARY'!E11-1</f>
        <v>-2.2681696315744238E-2</v>
      </c>
      <c r="F37" s="457">
        <f ca="1">'STATE TAX SUMMARY'!F37/'STATE TAX SUMMARY'!F11-1</f>
        <v>-2.0599252266657264E-2</v>
      </c>
    </row>
    <row r="38" spans="1:6">
      <c r="A38" s="456" t="s">
        <v>148</v>
      </c>
      <c r="B38" s="457">
        <f ca="1">'STATE TAX SUMMARY'!B38/'STATE TAX SUMMARY'!B12-1</f>
        <v>-0.12743617519895933</v>
      </c>
      <c r="C38" s="457">
        <f ca="1">'STATE TAX SUMMARY'!C38/'STATE TAX SUMMARY'!C12-1</f>
        <v>3.4243159679510526E-2</v>
      </c>
      <c r="D38" s="457">
        <f ca="1">'STATE TAX SUMMARY'!D38/'STATE TAX SUMMARY'!D12-1</f>
        <v>-0.12503288583303607</v>
      </c>
      <c r="E38" s="457">
        <f ca="1">'STATE TAX SUMMARY'!E38/'STATE TAX SUMMARY'!E12-1</f>
        <v>-0.17039744130116774</v>
      </c>
      <c r="F38" s="457">
        <f ca="1">'STATE TAX SUMMARY'!F38/'STATE TAX SUMMARY'!F12-1</f>
        <v>-0.12732072304593245</v>
      </c>
    </row>
    <row r="39" spans="1:6">
      <c r="A39" s="456" t="s">
        <v>149</v>
      </c>
      <c r="B39" s="457">
        <f ca="1">'STATE TAX SUMMARY'!B39/'STATE TAX SUMMARY'!B13-1</f>
        <v>-0.21266648903950869</v>
      </c>
      <c r="C39" s="457">
        <f ca="1">'STATE TAX SUMMARY'!C39/'STATE TAX SUMMARY'!C13-1</f>
        <v>4.8294787016212926E-2</v>
      </c>
      <c r="D39" s="457">
        <f ca="1">'STATE TAX SUMMARY'!D39/'STATE TAX SUMMARY'!D13-1</f>
        <v>-0.21266655719051009</v>
      </c>
      <c r="E39" s="457">
        <f ca="1">'STATE TAX SUMMARY'!E39/'STATE TAX SUMMARY'!E13-1</f>
        <v>-1.9783596885309174E-2</v>
      </c>
      <c r="F39" s="457">
        <f ca="1">'STATE TAX SUMMARY'!F39/'STATE TAX SUMMARY'!F13-1</f>
        <v>-0.18667586911824108</v>
      </c>
    </row>
    <row r="40" spans="1:6">
      <c r="A40" s="456" t="s">
        <v>150</v>
      </c>
      <c r="B40" s="457">
        <f ca="1">'STATE TAX SUMMARY'!B40/'STATE TAX SUMMARY'!B14-1</f>
        <v>4.1169828686771881E-2</v>
      </c>
      <c r="C40" s="457">
        <f ca="1">'STATE TAX SUMMARY'!C40/'STATE TAX SUMMARY'!C14-1</f>
        <v>4.7890736026736214E-2</v>
      </c>
      <c r="D40" s="457">
        <f ca="1">'STATE TAX SUMMARY'!D40/'STATE TAX SUMMARY'!D14-1</f>
        <v>4.0547620905891701E-2</v>
      </c>
      <c r="E40" s="457">
        <f ca="1">'STATE TAX SUMMARY'!E40/'STATE TAX SUMMARY'!E14-1</f>
        <v>3.1203708838472455E-2</v>
      </c>
      <c r="F40" s="457">
        <f ca="1">'STATE TAX SUMMARY'!F40/'STATE TAX SUMMARY'!F14-1</f>
        <v>4.0440836257913171E-2</v>
      </c>
    </row>
    <row r="41" spans="1:6">
      <c r="A41" s="456" t="s">
        <v>151</v>
      </c>
      <c r="B41" s="457">
        <f ca="1">'STATE TAX SUMMARY'!B41/'STATE TAX SUMMARY'!B15-1</f>
        <v>3.9368156857524372E-3</v>
      </c>
      <c r="C41" s="457">
        <f ca="1">'STATE TAX SUMMARY'!C41/'STATE TAX SUMMARY'!C15-1</f>
        <v>7.9503500436026275E-2</v>
      </c>
      <c r="D41" s="457">
        <f ca="1">'STATE TAX SUMMARY'!D41/'STATE TAX SUMMARY'!D15-1</f>
        <v>-1.4867792755067888E-2</v>
      </c>
      <c r="E41" s="457">
        <f ca="1">'STATE TAX SUMMARY'!E41/'STATE TAX SUMMARY'!E15-1</f>
        <v>3.4594716927230706E-2</v>
      </c>
      <c r="F41" s="457">
        <f ca="1">'STATE TAX SUMMARY'!F41/'STATE TAX SUMMARY'!F15-1</f>
        <v>-5.3365933054899672E-3</v>
      </c>
    </row>
    <row r="42" spans="1:6">
      <c r="A42" s="456" t="s">
        <v>152</v>
      </c>
      <c r="B42" s="457">
        <f ca="1">'STATE TAX SUMMARY'!B42/'STATE TAX SUMMARY'!B16-1</f>
        <v>1.2885746999205194E-2</v>
      </c>
      <c r="C42" s="457">
        <f ca="1">'STATE TAX SUMMARY'!C42/'STATE TAX SUMMARY'!C16-1</f>
        <v>4.332133833360885E-2</v>
      </c>
      <c r="D42" s="457">
        <f ca="1">'STATE TAX SUMMARY'!D42/'STATE TAX SUMMARY'!D16-1</f>
        <v>1.2885777100287266E-2</v>
      </c>
      <c r="E42" s="457">
        <f ca="1">'STATE TAX SUMMARY'!E42/'STATE TAX SUMMARY'!E16-1</f>
        <v>3.0191791554071701E-2</v>
      </c>
      <c r="F42" s="457">
        <f ca="1">'STATE TAX SUMMARY'!F42/'STATE TAX SUMMARY'!F16-1</f>
        <v>1.5318461962432472E-2</v>
      </c>
    </row>
    <row r="43" spans="1:6">
      <c r="A43" s="456" t="s">
        <v>153</v>
      </c>
      <c r="B43" s="457">
        <f ca="1">'STATE TAX SUMMARY'!B43/'STATE TAX SUMMARY'!B17-1</f>
        <v>-7.7432238271842868E-2</v>
      </c>
      <c r="C43" s="457">
        <f ca="1">'STATE TAX SUMMARY'!C43/'STATE TAX SUMMARY'!C17-1</f>
        <v>2.8116319936511536E-2</v>
      </c>
      <c r="D43" s="457">
        <f ca="1">'STATE TAX SUMMARY'!D43/'STATE TAX SUMMARY'!D17-1</f>
        <v>-7.7433114496376243E-2</v>
      </c>
      <c r="E43" s="457">
        <f ca="1">'STATE TAX SUMMARY'!E43/'STATE TAX SUMMARY'!E17-1</f>
        <v>-7.9493058678679174E-2</v>
      </c>
      <c r="F43" s="457">
        <f ca="1">'STATE TAX SUMMARY'!F43/'STATE TAX SUMMARY'!F17-1</f>
        <v>-7.6802666832436306E-2</v>
      </c>
    </row>
    <row r="44" spans="1:6">
      <c r="A44" s="456" t="s">
        <v>154</v>
      </c>
      <c r="B44" s="457">
        <f ca="1">'STATE TAX SUMMARY'!B44/'STATE TAX SUMMARY'!B18-1</f>
        <v>-5.4892941339277024E-2</v>
      </c>
      <c r="C44" s="457">
        <f ca="1">'STATE TAX SUMMARY'!C44/'STATE TAX SUMMARY'!C18-1</f>
        <v>3.0324570102380211E-2</v>
      </c>
      <c r="D44" s="457">
        <f ca="1">'STATE TAX SUMMARY'!D44/'STATE TAX SUMMARY'!D18-1</f>
        <v>-5.3451183777489253E-2</v>
      </c>
      <c r="E44" s="457">
        <f ca="1">'STATE TAX SUMMARY'!E44/'STATE TAX SUMMARY'!E18-1</f>
        <v>-3.7515937477061723E-3</v>
      </c>
      <c r="F44" s="457">
        <f ca="1">'STATE TAX SUMMARY'!F44/'STATE TAX SUMMARY'!F18-1</f>
        <v>-4.6076813797528704E-2</v>
      </c>
    </row>
    <row r="45" spans="1:6">
      <c r="A45" s="456" t="s">
        <v>155</v>
      </c>
      <c r="B45" s="457">
        <f ca="1">'STATE TAX SUMMARY'!B45/'STATE TAX SUMMARY'!B19-1</f>
        <v>1.2858124303571472E-2</v>
      </c>
      <c r="C45" s="457">
        <f ca="1">'STATE TAX SUMMARY'!C45/'STATE TAX SUMMARY'!C19-1</f>
        <v>-0.68960335065944878</v>
      </c>
      <c r="D45" s="457">
        <f ca="1">'STATE TAX SUMMARY'!D45/'STATE TAX SUMMARY'!D19-1</f>
        <v>1.2858324549399835E-2</v>
      </c>
      <c r="E45" s="457">
        <f ca="1">'STATE TAX SUMMARY'!E45/'STATE TAX SUMMARY'!E19-1</f>
        <v>1.2080135457225305E-2</v>
      </c>
      <c r="F45" s="457">
        <f ca="1">'STATE TAX SUMMARY'!F45/'STATE TAX SUMMARY'!F19-1</f>
        <v>-2.1582689530794674E-3</v>
      </c>
    </row>
    <row r="46" spans="1:6">
      <c r="A46" s="456" t="s">
        <v>156</v>
      </c>
      <c r="B46" s="457">
        <f ca="1">'STATE TAX SUMMARY'!B46/'STATE TAX SUMMARY'!B20-1</f>
        <v>4.2211220800361104E-3</v>
      </c>
      <c r="C46" s="457">
        <f ca="1">'STATE TAX SUMMARY'!C46/'STATE TAX SUMMARY'!C20-1</f>
        <v>1.4132586439775219E-2</v>
      </c>
      <c r="D46" s="457">
        <f ca="1">'STATE TAX SUMMARY'!D46/'STATE TAX SUMMARY'!D20-1</f>
        <v>4.0319761854166192E-3</v>
      </c>
      <c r="E46" s="457">
        <f ca="1">'STATE TAX SUMMARY'!E46/'STATE TAX SUMMARY'!E20-1</f>
        <v>1.8973940556388236E-3</v>
      </c>
      <c r="F46" s="457">
        <f ca="1">'STATE TAX SUMMARY'!F46/'STATE TAX SUMMARY'!F20-1</f>
        <v>4.5214628068872553E-3</v>
      </c>
    </row>
    <row r="47" spans="1:6">
      <c r="A47" s="456" t="s">
        <v>157</v>
      </c>
      <c r="B47" s="457">
        <f ca="1">'STATE TAX SUMMARY'!B47/'STATE TAX SUMMARY'!B21-1</f>
        <v>-0.13995435753232022</v>
      </c>
      <c r="C47" s="457">
        <f ca="1">'STATE TAX SUMMARY'!C47/'STATE TAX SUMMARY'!C21-1</f>
        <v>2.1758349705304436E-2</v>
      </c>
      <c r="D47" s="457">
        <f ca="1">'STATE TAX SUMMARY'!D47/'STATE TAX SUMMARY'!D21-1</f>
        <v>-0.1386706472041509</v>
      </c>
      <c r="E47" s="457">
        <f ca="1">'STATE TAX SUMMARY'!E47/'STATE TAX SUMMARY'!E21-1</f>
        <v>-0.14317929900372894</v>
      </c>
      <c r="F47" s="457">
        <f ca="1">'STATE TAX SUMMARY'!F47/'STATE TAX SUMMARY'!F21-1</f>
        <v>-0.13881703805991141</v>
      </c>
    </row>
    <row r="48" spans="1:6">
      <c r="A48" s="456" t="s">
        <v>158</v>
      </c>
      <c r="B48" s="457">
        <f ca="1">'STATE TAX SUMMARY'!B48/'STATE TAX SUMMARY'!B22-1</f>
        <v>-6.289564908751677E-2</v>
      </c>
      <c r="C48" s="457">
        <f ca="1">'STATE TAX SUMMARY'!C48/'STATE TAX SUMMARY'!C22-1</f>
        <v>1.0720009872540626E-2</v>
      </c>
      <c r="D48" s="457">
        <f ca="1">'STATE TAX SUMMARY'!D48/'STATE TAX SUMMARY'!D22-1</f>
        <v>-6.2232003057359098E-2</v>
      </c>
      <c r="E48" s="457">
        <f ca="1">'STATE TAX SUMMARY'!E48/'STATE TAX SUMMARY'!E22-1</f>
        <v>-5.9223680305358406E-2</v>
      </c>
      <c r="F48" s="457">
        <f ca="1">'STATE TAX SUMMARY'!F48/'STATE TAX SUMMARY'!F22-1</f>
        <v>-6.0930498481524098E-2</v>
      </c>
    </row>
    <row r="49" spans="1:6">
      <c r="A49" s="456" t="s">
        <v>159</v>
      </c>
      <c r="B49" s="457">
        <f ca="1">'STATE TAX SUMMARY'!B49/'STATE TAX SUMMARY'!B23-1</f>
        <v>7.217273904368704E-2</v>
      </c>
      <c r="C49" s="457" t="s">
        <v>763</v>
      </c>
      <c r="D49" s="457">
        <f ca="1">'STATE TAX SUMMARY'!D49/'STATE TAX SUMMARY'!D23-1</f>
        <v>7.2759605171657249E-2</v>
      </c>
      <c r="E49" s="457">
        <f ca="1">'STATE TAX SUMMARY'!E49/'STATE TAX SUMMARY'!E23-1</f>
        <v>8.9974487914978196E-2</v>
      </c>
      <c r="F49" s="457">
        <f ca="1">'STATE TAX SUMMARY'!F49/'STATE TAX SUMMARY'!F23-1</f>
        <v>7.4338838862692214E-2</v>
      </c>
    </row>
    <row r="50" spans="1:6">
      <c r="A50" s="456" t="s">
        <v>160</v>
      </c>
      <c r="B50" s="457">
        <f ca="1">'STATE TAX SUMMARY'!B50/'STATE TAX SUMMARY'!B24-1</f>
        <v>-8.1139480208591519E-2</v>
      </c>
      <c r="C50" s="457">
        <f ca="1">'STATE TAX SUMMARY'!C50/'STATE TAX SUMMARY'!C24-1</f>
        <v>-1.6389518074507836E-2</v>
      </c>
      <c r="D50" s="457">
        <f ca="1">'STATE TAX SUMMARY'!D50/'STATE TAX SUMMARY'!D24-1</f>
        <v>-8.1522399581270055E-2</v>
      </c>
      <c r="E50" s="457">
        <f ca="1">'STATE TAX SUMMARY'!E50/'STATE TAX SUMMARY'!E24-1</f>
        <v>-0.10279501434782878</v>
      </c>
      <c r="F50" s="457">
        <f ca="1">'STATE TAX SUMMARY'!F50/'STATE TAX SUMMARY'!F24-1</f>
        <v>-8.042505730160221E-2</v>
      </c>
    </row>
    <row r="51" spans="1:6">
      <c r="A51" s="456" t="s">
        <v>161</v>
      </c>
      <c r="B51" s="457">
        <f ca="1">'STATE TAX SUMMARY'!B51/'STATE TAX SUMMARY'!B25-1</f>
        <v>-4.7954739089229426E-2</v>
      </c>
      <c r="C51" s="457">
        <f ca="1">'STATE TAX SUMMARY'!C51/'STATE TAX SUMMARY'!C25-1</f>
        <v>3.7714852715478697E-2</v>
      </c>
      <c r="D51" s="457">
        <f ca="1">'STATE TAX SUMMARY'!D51/'STATE TAX SUMMARY'!D25-1</f>
        <v>-4.7402181478294225E-2</v>
      </c>
      <c r="E51" s="457">
        <f ca="1">'STATE TAX SUMMARY'!E51/'STATE TAX SUMMARY'!E25-1</f>
        <v>-4.4226828792233164E-2</v>
      </c>
      <c r="F51" s="457">
        <f ca="1">'STATE TAX SUMMARY'!F51/'STATE TAX SUMMARY'!F25-1</f>
        <v>-4.5124794040939165E-2</v>
      </c>
    </row>
    <row r="52" spans="1:6">
      <c r="A52" s="458" t="s">
        <v>162</v>
      </c>
      <c r="B52" s="460">
        <f ca="1">'STATE TAX SUMMARY'!B52/'STATE TAX SUMMARY'!B26-1</f>
        <v>-5.9380899255534469E-3</v>
      </c>
      <c r="C52" s="460">
        <f ca="1">'STATE TAX SUMMARY'!C52/'STATE TAX SUMMARY'!C26-1</f>
        <v>3.6146148610487705E-2</v>
      </c>
      <c r="D52" s="460">
        <f ca="1">'STATE TAX SUMMARY'!D52/'STATE TAX SUMMARY'!D26-1</f>
        <v>-5.9386932350081745E-3</v>
      </c>
      <c r="E52" s="460">
        <f ca="1">'STATE TAX SUMMARY'!E52/'STATE TAX SUMMARY'!E26-1</f>
        <v>-8.1684219954590853E-3</v>
      </c>
      <c r="F52" s="460">
        <f ca="1">'STATE TAX SUMMARY'!F52/'STATE TAX SUMMARY'!F26-1</f>
        <v>-5.4271777815296796E-3</v>
      </c>
    </row>
    <row r="53" spans="1:6">
      <c r="A53" s="456" t="s">
        <v>136</v>
      </c>
      <c r="B53" s="457">
        <f ca="1">'STATE TAX SUMMARY'!B53/'STATE TAX SUMMARY'!B27-1</f>
        <v>-0.100569857024566</v>
      </c>
      <c r="C53" s="457">
        <f ca="1">'STATE TAX SUMMARY'!C53/'STATE TAX SUMMARY'!C27-1</f>
        <v>1.9527049985204936E-2</v>
      </c>
      <c r="D53" s="457">
        <f ca="1">'STATE TAX SUMMARY'!D53/'STATE TAX SUMMARY'!D27-1</f>
        <v>-9.6774238982157756E-2</v>
      </c>
      <c r="E53" s="457">
        <f ca="1">'STATE TAX SUMMARY'!E53/'STATE TAX SUMMARY'!E27-1</f>
        <v>-6.4225249471015378E-2</v>
      </c>
      <c r="F53" s="457">
        <f ca="1">'STATE TAX SUMMARY'!F53/'STATE TAX SUMMARY'!F27-1</f>
        <v>-9.2817951483796013E-2</v>
      </c>
    </row>
  </sheetData>
  <mergeCells count="2">
    <mergeCell ref="A28:F28"/>
    <mergeCell ref="A1:E1"/>
  </mergeCells>
  <phoneticPr fontId="2" type="noConversion"/>
  <pageMargins left="0.75" right="0.75" top="1" bottom="1" header="0.5" footer="0.5"/>
  <pageSetup scale="81" orientation="portrait" r:id="rId1"/>
  <headerFooter alignWithMargins="0">
    <oddFooter>&amp;C&amp;A&amp;R&amp;P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74"/>
  <sheetViews>
    <sheetView workbookViewId="0">
      <selection activeCell="W9" sqref="W9"/>
    </sheetView>
  </sheetViews>
  <sheetFormatPr defaultRowHeight="15"/>
  <cols>
    <col min="1" max="1" width="1.7109375" style="217" customWidth="1"/>
    <col min="2" max="2" width="83.5703125" style="217" bestFit="1" customWidth="1"/>
    <col min="3" max="3" width="2.5703125" style="217" hidden="1" customWidth="1"/>
    <col min="4" max="4" width="15.28515625" style="217" bestFit="1" customWidth="1"/>
    <col min="5" max="5" width="15.7109375" style="217" bestFit="1" customWidth="1"/>
    <col min="6" max="16384" width="9.140625" style="217"/>
  </cols>
  <sheetData>
    <row r="1" spans="2:5" ht="15.75">
      <c r="B1" s="411" t="s">
        <v>888</v>
      </c>
    </row>
    <row r="3" spans="2:5" ht="15.75">
      <c r="B3" s="204" t="s">
        <v>641</v>
      </c>
      <c r="C3" s="209">
        <f>'Fremont Taxes'!C150</f>
        <v>0</v>
      </c>
      <c r="D3" s="218" t="str">
        <f>'Fremont Taxes'!D150</f>
        <v>VALUATION:</v>
      </c>
      <c r="E3" s="218">
        <f>'Fremont Taxes'!E150</f>
        <v>630956774</v>
      </c>
    </row>
    <row r="4" spans="2:5" ht="15.75">
      <c r="B4" s="86" t="str">
        <f>'Fremont Taxes'!B151</f>
        <v>COMMUNITY COLLEGE OPERATIONS (4 MILLS)</v>
      </c>
      <c r="C4" s="86">
        <f>'Fremont Taxes'!C151</f>
        <v>0</v>
      </c>
      <c r="D4" s="87">
        <f>'Fremont Taxes'!D151</f>
        <v>4</v>
      </c>
      <c r="E4" s="144">
        <f>'Fremont Taxes'!E151</f>
        <v>2523827</v>
      </c>
    </row>
    <row r="5" spans="2:5" ht="15.75">
      <c r="B5" s="86" t="str">
        <f>'Fremont Taxes'!B152</f>
        <v>ADDITIONAL COMMUNITY COLLEGE OPERATIONS (1 MILL)</v>
      </c>
      <c r="C5" s="86">
        <f>'Fremont Taxes'!C152</f>
        <v>0</v>
      </c>
      <c r="D5" s="87">
        <f>'Fremont Taxes'!D152</f>
        <v>1</v>
      </c>
      <c r="E5" s="144">
        <f>'Fremont Taxes'!E152</f>
        <v>630957</v>
      </c>
    </row>
    <row r="6" spans="2:5" ht="15.75">
      <c r="B6" s="86" t="str">
        <f>'Fremont Taxes'!B153</f>
        <v>ADDITIONAL COMMUNITY COLLEGE OPERATIONS (1- 5 MILLS, VOTER APPROVED)</v>
      </c>
      <c r="C6" s="86">
        <f>'Fremont Taxes'!C153</f>
        <v>0</v>
      </c>
      <c r="D6" s="87">
        <f>'Fremont Taxes'!D153</f>
        <v>0</v>
      </c>
      <c r="E6" s="144">
        <f>'Fremont Taxes'!E153</f>
        <v>0</v>
      </c>
    </row>
    <row r="7" spans="2:5" ht="15.75">
      <c r="B7" s="86" t="str">
        <f>'Fremont Taxes'!B154</f>
        <v>BOARD OF COOPERATIVE EDUCATIONAL SERVICES (0.5 MILL)</v>
      </c>
      <c r="C7" s="86">
        <f>'Fremont Taxes'!C154</f>
        <v>0</v>
      </c>
      <c r="D7" s="87">
        <f>'Fremont Taxes'!D154</f>
        <v>0.5</v>
      </c>
      <c r="E7" s="144">
        <f>'Fremont Taxes'!E154</f>
        <v>315478</v>
      </c>
    </row>
    <row r="8" spans="2:5" ht="15.75">
      <c r="B8" s="86" t="str">
        <f>'Fremont Taxes'!B155</f>
        <v>BOARD OF COOPERATIVE EDUCATIONAL SERVICES (0.5 MILL)</v>
      </c>
      <c r="C8" s="86">
        <f>'Fremont Taxes'!C155</f>
        <v>0</v>
      </c>
      <c r="D8" s="87">
        <f>'Fremont Taxes'!D155</f>
        <v>0</v>
      </c>
      <c r="E8" s="144">
        <f>'Fremont Taxes'!E155</f>
        <v>0</v>
      </c>
    </row>
    <row r="9" spans="2:5" ht="15.75">
      <c r="B9" s="86" t="str">
        <f>'Fremont Taxes'!B156</f>
        <v>BOARD OF COOPERATIVE EDUCATIONAL SERVICES (0.5 MILL)</v>
      </c>
      <c r="C9" s="86">
        <f>'Fremont Taxes'!C156</f>
        <v>0</v>
      </c>
      <c r="D9" s="87">
        <f>'Fremont Taxes'!D156</f>
        <v>0</v>
      </c>
      <c r="E9" s="144">
        <f>'Fremont Taxes'!E156</f>
        <v>0</v>
      </c>
    </row>
    <row r="10" spans="2:5" ht="16.5" thickBot="1">
      <c r="B10" s="215" t="str">
        <f>'Fremont Taxes'!B157</f>
        <v>BONDS &amp; INTEREST (TOTAL)</v>
      </c>
      <c r="C10" s="215">
        <f>'Fremont Taxes'!C157</f>
        <v>0</v>
      </c>
      <c r="D10" s="88">
        <f>'Fremont Taxes'!D157</f>
        <v>1.419</v>
      </c>
      <c r="E10" s="216">
        <f>'Fremont Taxes'!E157</f>
        <v>895328</v>
      </c>
    </row>
    <row r="11" spans="2:5" ht="15.75">
      <c r="B11" s="86" t="str">
        <f>'Fremont Taxes'!B158</f>
        <v>TOTALS</v>
      </c>
      <c r="C11" s="86">
        <f>'Fremont Taxes'!C158</f>
        <v>0</v>
      </c>
      <c r="D11" s="87">
        <f>'Fremont Taxes'!D158</f>
        <v>6.9190000000000005</v>
      </c>
      <c r="E11" s="144">
        <f>'Fremont Taxes'!E158</f>
        <v>4365590</v>
      </c>
    </row>
    <row r="13" spans="2:5" ht="15.75">
      <c r="B13" s="204" t="s">
        <v>755</v>
      </c>
      <c r="C13" s="209">
        <f>'Goshen Taxes'!C150</f>
        <v>0</v>
      </c>
      <c r="D13" s="218" t="str">
        <f>'Goshen Taxes'!D150</f>
        <v>VALUATION:</v>
      </c>
      <c r="E13" s="218">
        <f>'Goshen Taxes'!E150</f>
        <v>191562523</v>
      </c>
    </row>
    <row r="14" spans="2:5" ht="15.75">
      <c r="B14" s="86" t="str">
        <f>'Goshen Taxes'!B151</f>
        <v>COMMUNITY COLLEGE OPERATIONS (4 MILLS)</v>
      </c>
      <c r="C14" s="86">
        <f>'Goshen Taxes'!C151</f>
        <v>0</v>
      </c>
      <c r="D14" s="87">
        <f>'Goshen Taxes'!D151</f>
        <v>4</v>
      </c>
      <c r="E14" s="144">
        <f>'Goshen Taxes'!E151</f>
        <v>766250</v>
      </c>
    </row>
    <row r="15" spans="2:5" ht="15.75">
      <c r="B15" s="86" t="str">
        <f>'Goshen Taxes'!B152</f>
        <v>ADDITIONAL COMMUNITY COLLEGE OPERATIONS (1 MILL)</v>
      </c>
      <c r="C15" s="86">
        <f>'Goshen Taxes'!C152</f>
        <v>0</v>
      </c>
      <c r="D15" s="87">
        <f>'Goshen Taxes'!D152</f>
        <v>1</v>
      </c>
      <c r="E15" s="144">
        <f>'Goshen Taxes'!E152</f>
        <v>191563</v>
      </c>
    </row>
    <row r="16" spans="2:5" ht="15.75">
      <c r="B16" s="86" t="str">
        <f>'Goshen Taxes'!B153</f>
        <v>ADDITIONAL COMMUNITY COLLEGE OPERATIONS (1- 5 MILLS, VOTER APPROVED)</v>
      </c>
      <c r="C16" s="86">
        <f>'Goshen Taxes'!C153</f>
        <v>0</v>
      </c>
      <c r="D16" s="87">
        <f>'Goshen Taxes'!D153</f>
        <v>0</v>
      </c>
      <c r="E16" s="144">
        <f>'Goshen Taxes'!E153</f>
        <v>0</v>
      </c>
    </row>
    <row r="17" spans="2:5" ht="15.75">
      <c r="B17" s="86" t="str">
        <f>'Goshen Taxes'!B154</f>
        <v>BOARD OF COOPERATIVE EDUCATIONAL SERVICES (0.5 MILL)</v>
      </c>
      <c r="C17" s="86">
        <f>'Goshen Taxes'!C154</f>
        <v>0</v>
      </c>
      <c r="D17" s="87">
        <f>'Goshen Taxes'!D154</f>
        <v>0.5</v>
      </c>
      <c r="E17" s="144">
        <f>'Goshen Taxes'!E154</f>
        <v>95781</v>
      </c>
    </row>
    <row r="18" spans="2:5" ht="15.75">
      <c r="B18" s="86" t="str">
        <f>'Goshen Taxes'!B155</f>
        <v>BOARD OF COOPERATIVE EDUCATIONAL SERVICES (0.5 MILL)</v>
      </c>
      <c r="C18" s="86">
        <f>'Goshen Taxes'!C155</f>
        <v>0</v>
      </c>
      <c r="D18" s="87">
        <f>'Goshen Taxes'!D155</f>
        <v>0</v>
      </c>
      <c r="E18" s="144">
        <f>'Goshen Taxes'!E155</f>
        <v>0</v>
      </c>
    </row>
    <row r="19" spans="2:5" ht="15.75">
      <c r="B19" s="86" t="str">
        <f>'Goshen Taxes'!B156</f>
        <v>BOARD OF COOPERATIVE EDUCATIONAL SERVICES (0.5 MILL)</v>
      </c>
      <c r="C19" s="86">
        <f>'Goshen Taxes'!C156</f>
        <v>0</v>
      </c>
      <c r="D19" s="87">
        <f>'Goshen Taxes'!D156</f>
        <v>0</v>
      </c>
      <c r="E19" s="144">
        <f>'Goshen Taxes'!E156</f>
        <v>0</v>
      </c>
    </row>
    <row r="20" spans="2:5" ht="16.5" thickBot="1">
      <c r="B20" s="215" t="str">
        <f>'Goshen Taxes'!B157</f>
        <v>BONDS &amp; INTEREST (TOTAL)</v>
      </c>
      <c r="C20" s="215">
        <f>'Goshen Taxes'!C157</f>
        <v>0</v>
      </c>
      <c r="D20" s="88">
        <f>'Goshen Taxes'!D157</f>
        <v>2.2999999999999998</v>
      </c>
      <c r="E20" s="216">
        <f>'Goshen Taxes'!E157</f>
        <v>440594</v>
      </c>
    </row>
    <row r="21" spans="2:5" ht="15.75">
      <c r="B21" s="86" t="str">
        <f>'Goshen Taxes'!B158</f>
        <v>TOTALS</v>
      </c>
      <c r="C21" s="86">
        <f>'Goshen Taxes'!C158</f>
        <v>0</v>
      </c>
      <c r="D21" s="87">
        <f>'Goshen Taxes'!D158</f>
        <v>7.8</v>
      </c>
      <c r="E21" s="144">
        <f>'Goshen Taxes'!E158</f>
        <v>1494188</v>
      </c>
    </row>
    <row r="23" spans="2:5" ht="15.75">
      <c r="B23" s="204" t="str">
        <f>'Laramie Taxes'!B1</f>
        <v>Laramie County</v>
      </c>
      <c r="C23" s="209">
        <f>'Laramie Taxes'!C150</f>
        <v>0</v>
      </c>
      <c r="D23" s="218" t="str">
        <f>'Laramie Taxes'!D150</f>
        <v>VALUATION:</v>
      </c>
      <c r="E23" s="218">
        <f>'Laramie Taxes'!E150</f>
        <v>1449087507</v>
      </c>
    </row>
    <row r="24" spans="2:5" ht="15.75">
      <c r="B24" s="86" t="str">
        <f>'Laramie Taxes'!B151</f>
        <v>COMMUNITY COLLEGE OPERATIONS (4 MILLS)</v>
      </c>
      <c r="C24" s="86">
        <f>'Laramie Taxes'!C151</f>
        <v>0</v>
      </c>
      <c r="D24" s="87">
        <f>'Laramie Taxes'!D151</f>
        <v>4</v>
      </c>
      <c r="E24" s="144">
        <f>'Laramie Taxes'!E151</f>
        <v>5796350</v>
      </c>
    </row>
    <row r="25" spans="2:5" ht="15.75">
      <c r="B25" s="86" t="str">
        <f>'Laramie Taxes'!B152</f>
        <v>ADDITIONAL COMMUNITY COLLEGE OPERATIONS (1 MILL)</v>
      </c>
      <c r="C25" s="86">
        <f>'Laramie Taxes'!C152</f>
        <v>0</v>
      </c>
      <c r="D25" s="87">
        <f>'Laramie Taxes'!D152</f>
        <v>1</v>
      </c>
      <c r="E25" s="144">
        <f>'Laramie Taxes'!E152</f>
        <v>1449088</v>
      </c>
    </row>
    <row r="26" spans="2:5" ht="15.75">
      <c r="B26" s="86" t="str">
        <f>'Laramie Taxes'!B153</f>
        <v>ADDITIONAL COMMUNITY COLLEGE OPERATIONS (1- 5 MILLS, VOTER APPROVED)</v>
      </c>
      <c r="C26" s="86">
        <f>'Laramie Taxes'!C153</f>
        <v>0</v>
      </c>
      <c r="D26" s="87">
        <f>'Laramie Taxes'!D153</f>
        <v>0</v>
      </c>
      <c r="E26" s="144">
        <f>'Laramie Taxes'!E153</f>
        <v>0</v>
      </c>
    </row>
    <row r="27" spans="2:5" ht="15.75">
      <c r="B27" s="86" t="str">
        <f>'Laramie Taxes'!B154</f>
        <v>BOARD OF COOPERATIVE EDUCATIONAL SERVICES (0.5 MILL)</v>
      </c>
      <c r="C27" s="86">
        <f>'Laramie Taxes'!C154</f>
        <v>0</v>
      </c>
      <c r="D27" s="87">
        <f>'Laramie Taxes'!D154</f>
        <v>0</v>
      </c>
      <c r="E27" s="144">
        <f>'Laramie Taxes'!E154</f>
        <v>0</v>
      </c>
    </row>
    <row r="28" spans="2:5" ht="15.75">
      <c r="B28" s="86" t="str">
        <f>'Laramie Taxes'!B155</f>
        <v>BOARD OF COOPERATIVE EDUCATIONAL SERVICES (0.5 MILL)</v>
      </c>
      <c r="C28" s="86">
        <f>'Laramie Taxes'!C155</f>
        <v>0</v>
      </c>
      <c r="D28" s="87">
        <f>'Laramie Taxes'!D155</f>
        <v>0</v>
      </c>
      <c r="E28" s="144">
        <f>'Laramie Taxes'!E155</f>
        <v>0</v>
      </c>
    </row>
    <row r="29" spans="2:5" ht="15.75">
      <c r="B29" s="86" t="str">
        <f>'Laramie Taxes'!B156</f>
        <v>BOARD OF COOPERATIVE EDUCATIONAL SERVICES (0.5 MILL)</v>
      </c>
      <c r="C29" s="86">
        <f>'Laramie Taxes'!C156</f>
        <v>0</v>
      </c>
      <c r="D29" s="87">
        <f>'Laramie Taxes'!D156</f>
        <v>0</v>
      </c>
      <c r="E29" s="144">
        <f>'Laramie Taxes'!E156</f>
        <v>0</v>
      </c>
    </row>
    <row r="30" spans="2:5" ht="16.5" thickBot="1">
      <c r="B30" s="215" t="str">
        <f>'Laramie Taxes'!B157</f>
        <v>BONDS &amp; INTEREST (TOTAL)</v>
      </c>
      <c r="C30" s="215">
        <f>'Laramie Taxes'!C157</f>
        <v>0</v>
      </c>
      <c r="D30" s="88">
        <f>'Laramie Taxes'!D157</f>
        <v>1.17</v>
      </c>
      <c r="E30" s="216">
        <f>'Laramie Taxes'!E157</f>
        <v>1695432</v>
      </c>
    </row>
    <row r="31" spans="2:5" ht="15.75">
      <c r="B31" s="86" t="str">
        <f>'Laramie Taxes'!B158</f>
        <v>TOTALS</v>
      </c>
      <c r="C31" s="86">
        <f>'Laramie Taxes'!C158</f>
        <v>0</v>
      </c>
      <c r="D31" s="87">
        <f>'Laramie Taxes'!D158</f>
        <v>6.17</v>
      </c>
      <c r="E31" s="144">
        <f>'Laramie Taxes'!E158</f>
        <v>8940870</v>
      </c>
    </row>
    <row r="33" spans="2:5" ht="15.75">
      <c r="B33" s="204" t="s">
        <v>753</v>
      </c>
      <c r="C33" s="209">
        <f>'Natrona Taxes'!C150</f>
        <v>0</v>
      </c>
      <c r="D33" s="218" t="str">
        <f>'Natrona Taxes'!D150</f>
        <v>VALUATION:</v>
      </c>
      <c r="E33" s="218">
        <f>'Natrona Taxes'!E150</f>
        <v>1202075451</v>
      </c>
    </row>
    <row r="34" spans="2:5" ht="15.75">
      <c r="B34" s="86" t="str">
        <f>'Natrona Taxes'!B151</f>
        <v>COMMUNITY COLLEGE OPERATIONS (4 MILLS)</v>
      </c>
      <c r="C34" s="86">
        <f>'Natrona Taxes'!C151</f>
        <v>0</v>
      </c>
      <c r="D34" s="87">
        <f>'Natrona Taxes'!D151</f>
        <v>4</v>
      </c>
      <c r="E34" s="144">
        <f>'Natrona Taxes'!E151</f>
        <v>4808302</v>
      </c>
    </row>
    <row r="35" spans="2:5" ht="15.75">
      <c r="B35" s="86" t="str">
        <f>'Natrona Taxes'!B152</f>
        <v>ADDITIONAL COMMUNITY COLLEGE OPERATIONS (1 MILL)</v>
      </c>
      <c r="C35" s="86">
        <f>'Natrona Taxes'!C152</f>
        <v>0</v>
      </c>
      <c r="D35" s="87">
        <f>'Natrona Taxes'!D152</f>
        <v>1</v>
      </c>
      <c r="E35" s="144">
        <f>'Natrona Taxes'!E152</f>
        <v>1202075</v>
      </c>
    </row>
    <row r="36" spans="2:5" ht="15.75">
      <c r="B36" s="86" t="str">
        <f>'Natrona Taxes'!B153</f>
        <v>ADDITIONAL COMMUNITY COLLEGE OPERATIONS (1- 5 MILLS, VOTER APPROVED)</v>
      </c>
      <c r="C36" s="86">
        <f>'Natrona Taxes'!C153</f>
        <v>0</v>
      </c>
      <c r="D36" s="87">
        <f>'Natrona Taxes'!D153</f>
        <v>0</v>
      </c>
      <c r="E36" s="144">
        <f>'Natrona Taxes'!E153</f>
        <v>0</v>
      </c>
    </row>
    <row r="37" spans="2:5" ht="15.75">
      <c r="B37" s="86" t="str">
        <f>'Natrona Taxes'!B154</f>
        <v>BOARD OF COOPERATIVE EDUCATIONAL SERVICES (0.5 MILL)</v>
      </c>
      <c r="C37" s="86">
        <f>'Natrona Taxes'!C154</f>
        <v>0</v>
      </c>
      <c r="D37" s="87">
        <f>'Natrona Taxes'!D154</f>
        <v>0.5</v>
      </c>
      <c r="E37" s="144">
        <f>'Natrona Taxes'!E154</f>
        <v>601038</v>
      </c>
    </row>
    <row r="38" spans="2:5" ht="15.75">
      <c r="B38" s="86" t="str">
        <f>'Natrona Taxes'!B155</f>
        <v>BOARD OF COOPERATIVE EDUCATIONAL SERVICES (0.5 MILL)</v>
      </c>
      <c r="C38" s="86">
        <f>'Natrona Taxes'!C155</f>
        <v>0</v>
      </c>
      <c r="D38" s="87">
        <f>'Natrona Taxes'!D155</f>
        <v>0</v>
      </c>
      <c r="E38" s="144">
        <f>'Natrona Taxes'!E155</f>
        <v>0</v>
      </c>
    </row>
    <row r="39" spans="2:5" ht="15.75">
      <c r="B39" s="86" t="str">
        <f>'Natrona Taxes'!B156</f>
        <v>BOARD OF COOPERATIVE EDUCATIONAL SERVICES (0.5 MILL)</v>
      </c>
      <c r="C39" s="86">
        <f>'Natrona Taxes'!C156</f>
        <v>0</v>
      </c>
      <c r="D39" s="87">
        <f>'Natrona Taxes'!D156</f>
        <v>0</v>
      </c>
      <c r="E39" s="144">
        <f>'Natrona Taxes'!E156</f>
        <v>0</v>
      </c>
    </row>
    <row r="40" spans="2:5" ht="16.5" thickBot="1">
      <c r="B40" s="215" t="str">
        <f>'Natrona Taxes'!B157</f>
        <v>BONDS &amp; INTEREST (TOTAL)</v>
      </c>
      <c r="C40" s="215">
        <f>'Natrona Taxes'!C157</f>
        <v>0</v>
      </c>
      <c r="D40" s="88">
        <f>'Natrona Taxes'!D157</f>
        <v>1.89</v>
      </c>
      <c r="E40" s="216">
        <f>'Natrona Taxes'!E157</f>
        <v>2271923</v>
      </c>
    </row>
    <row r="41" spans="2:5" ht="15.75">
      <c r="B41" s="86" t="str">
        <f>'Natrona Taxes'!B158</f>
        <v>TOTALS</v>
      </c>
      <c r="C41" s="86">
        <f>'Natrona Taxes'!C158</f>
        <v>0</v>
      </c>
      <c r="D41" s="87">
        <f>'Natrona Taxes'!D158</f>
        <v>7.39</v>
      </c>
      <c r="E41" s="144">
        <f>'Natrona Taxes'!E158</f>
        <v>8883338</v>
      </c>
    </row>
    <row r="43" spans="2:5" ht="15.75">
      <c r="B43" s="204" t="str">
        <f>'Park Taxes'!B1</f>
        <v>Park County</v>
      </c>
      <c r="C43" s="209">
        <f>'Park Taxes'!C150</f>
        <v>0</v>
      </c>
      <c r="D43" s="218" t="str">
        <f>'Park Taxes'!D150</f>
        <v>VALUATION:</v>
      </c>
      <c r="E43" s="218">
        <f>'Park Taxes'!E150</f>
        <v>604982133</v>
      </c>
    </row>
    <row r="44" spans="2:5" ht="15.75">
      <c r="B44" s="86" t="str">
        <f>'Park Taxes'!B151</f>
        <v>COMMUNITY COLLEGE OPERATIONS (4 MILLS)</v>
      </c>
      <c r="C44" s="86">
        <f>'Park Taxes'!C151</f>
        <v>0</v>
      </c>
      <c r="D44" s="87">
        <f>'Park Taxes'!D151</f>
        <v>4</v>
      </c>
      <c r="E44" s="144">
        <f>'Park Taxes'!E151</f>
        <v>2419929</v>
      </c>
    </row>
    <row r="45" spans="2:5" ht="15.75">
      <c r="B45" s="86" t="str">
        <f>'Park Taxes'!B152</f>
        <v>ADDITIONAL COMMUNITY COLLEGE OPERATIONS (1 MILL)</v>
      </c>
      <c r="C45" s="86">
        <f>'Park Taxes'!C152</f>
        <v>0</v>
      </c>
      <c r="D45" s="87">
        <f>'Park Taxes'!D152</f>
        <v>1</v>
      </c>
      <c r="E45" s="144">
        <f>'Park Taxes'!E152</f>
        <v>604982</v>
      </c>
    </row>
    <row r="46" spans="2:5" ht="15.75">
      <c r="B46" s="86" t="str">
        <f>'Park Taxes'!B153</f>
        <v>ADDITIONAL COMMUNITY COLLEGE OPERATIONS (1- 5 MILLS, VOTER APPROVED)</v>
      </c>
      <c r="C46" s="86">
        <f>'Park Taxes'!C153</f>
        <v>0</v>
      </c>
      <c r="D46" s="87">
        <f>'Park Taxes'!D153</f>
        <v>0</v>
      </c>
      <c r="E46" s="144">
        <f>'Park Taxes'!E153</f>
        <v>0</v>
      </c>
    </row>
    <row r="47" spans="2:5" ht="15.75">
      <c r="B47" s="86" t="str">
        <f>'Park Taxes'!B154</f>
        <v>BOARD OF COOPERATIVE EDUCATIONAL SERVICES (0.5 MILL)</v>
      </c>
      <c r="C47" s="86">
        <f>'Park Taxes'!C154</f>
        <v>0</v>
      </c>
      <c r="D47" s="87">
        <f>'Park Taxes'!D154</f>
        <v>0</v>
      </c>
      <c r="E47" s="144">
        <f>'Park Taxes'!E154</f>
        <v>0</v>
      </c>
    </row>
    <row r="48" spans="2:5" ht="15.75">
      <c r="B48" s="86" t="str">
        <f>'Park Taxes'!B155</f>
        <v>BOARD OF COOPERATIVE EDUCATIONAL SERVICES (0.5 MILL)</v>
      </c>
      <c r="C48" s="86">
        <f>'Park Taxes'!C155</f>
        <v>0</v>
      </c>
      <c r="D48" s="87">
        <f>'Park Taxes'!D155</f>
        <v>0</v>
      </c>
      <c r="E48" s="144">
        <f>'Park Taxes'!E155</f>
        <v>0</v>
      </c>
    </row>
    <row r="49" spans="2:5" ht="15.75">
      <c r="B49" s="86" t="str">
        <f>'Park Taxes'!B156</f>
        <v>BOARD OF COOPERATIVE EDUCATIONAL SERVICES (0.5 MILL)</v>
      </c>
      <c r="C49" s="86">
        <f>'Park Taxes'!C156</f>
        <v>0</v>
      </c>
      <c r="D49" s="87">
        <f>'Park Taxes'!D156</f>
        <v>0</v>
      </c>
      <c r="E49" s="144">
        <f>'Park Taxes'!E156</f>
        <v>0</v>
      </c>
    </row>
    <row r="50" spans="2:5" ht="16.5" thickBot="1">
      <c r="B50" s="215" t="str">
        <f>'Park Taxes'!B157</f>
        <v>BONDS &amp; INTEREST (TOTAL)</v>
      </c>
      <c r="C50" s="215">
        <f>'Park Taxes'!C157</f>
        <v>0</v>
      </c>
      <c r="D50" s="88">
        <f>'Park Taxes'!D157</f>
        <v>0</v>
      </c>
      <c r="E50" s="216">
        <f>'Park Taxes'!E157</f>
        <v>0</v>
      </c>
    </row>
    <row r="51" spans="2:5" ht="15.75">
      <c r="B51" s="86" t="str">
        <f>'Park Taxes'!B158</f>
        <v>TOTALS</v>
      </c>
      <c r="C51" s="86">
        <f>'Park Taxes'!C158</f>
        <v>0</v>
      </c>
      <c r="D51" s="87">
        <f>'Park Taxes'!D158</f>
        <v>5</v>
      </c>
      <c r="E51" s="144">
        <f>'Park Taxes'!E158</f>
        <v>3024911</v>
      </c>
    </row>
    <row r="53" spans="2:5" ht="15.75">
      <c r="B53" s="204" t="str">
        <f>'Sheridan Taxes'!B1</f>
        <v>Sheridan County</v>
      </c>
      <c r="C53" s="209">
        <f>'Sheridan Taxes'!C150</f>
        <v>0</v>
      </c>
      <c r="D53" s="218" t="str">
        <f>'Sheridan Taxes'!D150</f>
        <v>VALUATION:</v>
      </c>
      <c r="E53" s="218">
        <f>'Sheridan Taxes'!E150</f>
        <v>403445289</v>
      </c>
    </row>
    <row r="54" spans="2:5" ht="15.75">
      <c r="B54" s="86" t="str">
        <f>'Sheridan Taxes'!B151</f>
        <v>COMMUNITY COLLEGE OPERATIONS (4 MILLS)</v>
      </c>
      <c r="C54" s="86">
        <f>'Sheridan Taxes'!C151</f>
        <v>0</v>
      </c>
      <c r="D54" s="87">
        <f>'Sheridan Taxes'!D151</f>
        <v>4</v>
      </c>
      <c r="E54" s="144">
        <f>'Sheridan Taxes'!E151</f>
        <v>1613781</v>
      </c>
    </row>
    <row r="55" spans="2:5" ht="15.75">
      <c r="B55" s="86" t="str">
        <f>'Sheridan Taxes'!B152</f>
        <v>ADDITIONAL COMMUNITY COLLEGE OPERATIONS (1 MILL)</v>
      </c>
      <c r="C55" s="86">
        <f>'Sheridan Taxes'!C152</f>
        <v>0</v>
      </c>
      <c r="D55" s="87">
        <f>'Sheridan Taxes'!D152</f>
        <v>1</v>
      </c>
      <c r="E55" s="144">
        <f>'Sheridan Taxes'!E152</f>
        <v>403445</v>
      </c>
    </row>
    <row r="56" spans="2:5" ht="15.75">
      <c r="B56" s="86" t="str">
        <f>'Sheridan Taxes'!B153</f>
        <v>ADDITIONAL COMMUNITY COLLEGE OPERATIONS (1- 5 MILLS, VOTER APPROVED)</v>
      </c>
      <c r="C56" s="86">
        <f>'Sheridan Taxes'!C153</f>
        <v>0</v>
      </c>
      <c r="D56" s="87">
        <f>'Sheridan Taxes'!D153</f>
        <v>0</v>
      </c>
      <c r="E56" s="144">
        <f>'Sheridan Taxes'!E153</f>
        <v>0</v>
      </c>
    </row>
    <row r="57" spans="2:5" ht="15.75">
      <c r="B57" s="86" t="str">
        <f>'Sheridan Taxes'!B154</f>
        <v>BOARD OF COOPERATIVE EDUCATIONAL SERVICES (0.5 MILL)</v>
      </c>
      <c r="C57" s="86">
        <f>'Sheridan Taxes'!C154</f>
        <v>0</v>
      </c>
      <c r="D57" s="87">
        <f>'Sheridan Taxes'!D154</f>
        <v>0.5</v>
      </c>
      <c r="E57" s="144">
        <f>'Sheridan Taxes'!E154</f>
        <v>201723</v>
      </c>
    </row>
    <row r="58" spans="2:5" ht="15.75">
      <c r="B58" s="86" t="str">
        <f>'Sheridan Taxes'!B155</f>
        <v>BOARD OF COOPERATIVE EDUCATIONAL SERVICES (0.5 MILL)</v>
      </c>
      <c r="C58" s="86">
        <f>'Sheridan Taxes'!C155</f>
        <v>0</v>
      </c>
      <c r="D58" s="87">
        <f>'Sheridan Taxes'!D155</f>
        <v>0</v>
      </c>
      <c r="E58" s="144">
        <f>'Sheridan Taxes'!E155</f>
        <v>0</v>
      </c>
    </row>
    <row r="59" spans="2:5" ht="15.75">
      <c r="B59" s="86" t="str">
        <f>'Sheridan Taxes'!B156</f>
        <v>BOARD OF COOPERATIVE EDUCATIONAL SERVICES (0.5 MILL)</v>
      </c>
      <c r="C59" s="86">
        <f>'Sheridan Taxes'!C156</f>
        <v>0</v>
      </c>
      <c r="D59" s="87">
        <f>'Sheridan Taxes'!D156</f>
        <v>0</v>
      </c>
      <c r="E59" s="144">
        <f>'Sheridan Taxes'!E156</f>
        <v>0</v>
      </c>
    </row>
    <row r="60" spans="2:5" ht="16.5" thickBot="1">
      <c r="B60" s="215" t="str">
        <f>'Sheridan Taxes'!B157</f>
        <v>BONDS &amp; INTEREST (TOTAL)</v>
      </c>
      <c r="C60" s="215">
        <f>'Sheridan Taxes'!C157</f>
        <v>0</v>
      </c>
      <c r="D60" s="88">
        <f>'Sheridan Taxes'!D157</f>
        <v>0</v>
      </c>
      <c r="E60" s="216">
        <f>'Sheridan Taxes'!E157</f>
        <v>0</v>
      </c>
    </row>
    <row r="61" spans="2:5" ht="15.75">
      <c r="B61" s="86" t="str">
        <f>'Sheridan Taxes'!B158</f>
        <v>TOTALS</v>
      </c>
      <c r="C61" s="86">
        <f>'Sheridan Taxes'!C158</f>
        <v>0</v>
      </c>
      <c r="D61" s="87">
        <f>'Sheridan Taxes'!D158</f>
        <v>5.5</v>
      </c>
      <c r="E61" s="144">
        <f>'Sheridan Taxes'!E158</f>
        <v>2218949</v>
      </c>
    </row>
    <row r="63" spans="2:5" ht="15.75">
      <c r="B63" s="204" t="s">
        <v>754</v>
      </c>
      <c r="C63" s="209">
        <f>'Sweetwater Taxes'!C150</f>
        <v>0</v>
      </c>
      <c r="D63" s="218" t="str">
        <f>'Sweetwater Taxes'!D150</f>
        <v>VALUATION:</v>
      </c>
      <c r="E63" s="218">
        <f>'Sweetwater Taxes'!E150</f>
        <v>2153513159</v>
      </c>
    </row>
    <row r="64" spans="2:5" ht="15.75">
      <c r="B64" s="86" t="str">
        <f>'Sweetwater Taxes'!B151</f>
        <v>COMMUNITY COLLEGE OPERATIONS (4 MILLS)</v>
      </c>
      <c r="C64" s="86">
        <f>'Sweetwater Taxes'!C151</f>
        <v>0</v>
      </c>
      <c r="D64" s="87">
        <f>'Sweetwater Taxes'!D151</f>
        <v>4</v>
      </c>
      <c r="E64" s="144">
        <f>'Sweetwater Taxes'!E151</f>
        <v>8614053</v>
      </c>
    </row>
    <row r="65" spans="2:5" ht="15.75">
      <c r="B65" s="86" t="str">
        <f>'Sweetwater Taxes'!B152</f>
        <v>ADDITIONAL COMMUNITY COLLEGE OPERATIONS (1 MILL)</v>
      </c>
      <c r="C65" s="86">
        <f>'Sweetwater Taxes'!C152</f>
        <v>0</v>
      </c>
      <c r="D65" s="87">
        <f>'Sweetwater Taxes'!D152</f>
        <v>1</v>
      </c>
      <c r="E65" s="144">
        <f>'Sweetwater Taxes'!E152</f>
        <v>2153513</v>
      </c>
    </row>
    <row r="66" spans="2:5" ht="15.75">
      <c r="B66" s="86" t="str">
        <f>'Sweetwater Taxes'!B153</f>
        <v>ADDITIONAL COMMUNITY COLLEGE OPERATIONS (1- 5 MILLS, VOTER APPROVED)</v>
      </c>
      <c r="C66" s="86">
        <f>'Sweetwater Taxes'!C153</f>
        <v>0</v>
      </c>
      <c r="D66" s="87">
        <f>'Sweetwater Taxes'!D153</f>
        <v>0</v>
      </c>
      <c r="E66" s="144">
        <f>'Sweetwater Taxes'!E153</f>
        <v>0</v>
      </c>
    </row>
    <row r="67" spans="2:5" ht="15.75">
      <c r="B67" s="86" t="str">
        <f>'Sweetwater Taxes'!B154</f>
        <v>BOARD OF COOPERATIVE EDUCATIONAL SERVICES (0.5 MILL)</v>
      </c>
      <c r="C67" s="86">
        <f>'Sweetwater Taxes'!C154</f>
        <v>0</v>
      </c>
      <c r="D67" s="87">
        <f>'Sweetwater Taxes'!D154</f>
        <v>0.33100000000000002</v>
      </c>
      <c r="E67" s="144">
        <f>'Sweetwater Taxes'!E154</f>
        <v>712813</v>
      </c>
    </row>
    <row r="68" spans="2:5" ht="15.75">
      <c r="B68" s="86" t="str">
        <f>'Sweetwater Taxes'!B155</f>
        <v>BOARD OF COOPERATIVE EDUCATIONAL SERVICES (0.5 MILL)</v>
      </c>
      <c r="C68" s="86">
        <f>'Sweetwater Taxes'!C155</f>
        <v>0</v>
      </c>
      <c r="D68" s="87">
        <f>'Sweetwater Taxes'!D155</f>
        <v>0</v>
      </c>
      <c r="E68" s="144">
        <f>'Sweetwater Taxes'!E155</f>
        <v>0</v>
      </c>
    </row>
    <row r="69" spans="2:5" ht="15.75">
      <c r="B69" s="86" t="str">
        <f>'Sweetwater Taxes'!B156</f>
        <v>BOARD OF COOPERATIVE EDUCATIONAL SERVICES (0.5 MILL)</v>
      </c>
      <c r="C69" s="86">
        <f>'Sweetwater Taxes'!C156</f>
        <v>0</v>
      </c>
      <c r="D69" s="87">
        <f>'Sweetwater Taxes'!D156</f>
        <v>0</v>
      </c>
      <c r="E69" s="144">
        <f>'Sweetwater Taxes'!E156</f>
        <v>0</v>
      </c>
    </row>
    <row r="70" spans="2:5" ht="16.5" thickBot="1">
      <c r="B70" s="215" t="str">
        <f>'Sweetwater Taxes'!B157</f>
        <v>BONDS &amp; INTEREST (TOTAL)</v>
      </c>
      <c r="C70" s="215">
        <f>'Sweetwater Taxes'!C157</f>
        <v>0</v>
      </c>
      <c r="D70" s="88">
        <f>'Sweetwater Taxes'!D157</f>
        <v>0</v>
      </c>
      <c r="E70" s="216">
        <f>'Sweetwater Taxes'!E157</f>
        <v>0</v>
      </c>
    </row>
    <row r="71" spans="2:5" ht="15.75">
      <c r="B71" s="86" t="str">
        <f>'Sweetwater Taxes'!B158</f>
        <v>TOTALS</v>
      </c>
      <c r="C71" s="86">
        <f>'Sweetwater Taxes'!C158</f>
        <v>0</v>
      </c>
      <c r="D71" s="87">
        <f>'Sweetwater Taxes'!D158</f>
        <v>5.3310000000000004</v>
      </c>
      <c r="E71" s="144">
        <f>'Sweetwater Taxes'!E158</f>
        <v>11480379</v>
      </c>
    </row>
    <row r="74" spans="2:5" ht="15" customHeight="1">
      <c r="B74" s="360" t="s">
        <v>386</v>
      </c>
      <c r="D74" s="491">
        <f>E71+E61+E51+E41+E31+E21+E11</f>
        <v>40408225</v>
      </c>
      <c r="E74" s="491"/>
    </row>
  </sheetData>
  <mergeCells count="1">
    <mergeCell ref="D74:E74"/>
  </mergeCells>
  <phoneticPr fontId="2" type="noConversion"/>
  <pageMargins left="0.75" right="0.75" top="1" bottom="1" header="0.5" footer="0.5"/>
  <pageSetup scale="72" orientation="landscape" r:id="rId1"/>
  <headerFooter alignWithMargins="0">
    <oddFooter xml:space="preserve">&amp;C&amp;A&amp;R&amp;P of &amp;N
</oddFooter>
  </headerFooter>
  <rowBreaks count="1" manualBreakCount="1">
    <brk id="4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J87"/>
  <sheetViews>
    <sheetView workbookViewId="0">
      <selection activeCell="C29" sqref="C29:C31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"CROOK COUNTY "&amp;D3</f>
        <v>CROOK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143417385</v>
      </c>
      <c r="D6" s="18">
        <f>D25</f>
        <v>158626146</v>
      </c>
      <c r="E6" s="30">
        <f>E25</f>
        <v>13624733</v>
      </c>
      <c r="F6" s="18">
        <f>F25</f>
        <v>15069518</v>
      </c>
      <c r="G6" s="18">
        <f t="shared" ref="G6:G11" si="0">D6-C6</f>
        <v>15208761</v>
      </c>
      <c r="H6" s="19">
        <f>IF(E6=0,"",F6/E6-1)</f>
        <v>0.10604134407624732</v>
      </c>
      <c r="I6" s="23">
        <f>IF(D6=0,"N/A",F6/D6)</f>
        <v>9.5000215159990076E-2</v>
      </c>
    </row>
    <row r="7" spans="1:10">
      <c r="A7" s="1" t="s">
        <v>14</v>
      </c>
      <c r="B7" s="37" t="s">
        <v>70</v>
      </c>
      <c r="C7" s="30">
        <f>C42</f>
        <v>644158774</v>
      </c>
      <c r="D7" s="18">
        <f>D42</f>
        <v>638414780</v>
      </c>
      <c r="E7" s="30">
        <f>E42</f>
        <v>61195113</v>
      </c>
      <c r="F7" s="18">
        <f>F42</f>
        <v>60649443</v>
      </c>
      <c r="G7" s="18">
        <f t="shared" si="0"/>
        <v>-5743994</v>
      </c>
      <c r="H7" s="19">
        <f t="shared" ref="H7:H14" si="1">IF(E7=0,"",F7/E7-1)</f>
        <v>-8.9168885103618756E-3</v>
      </c>
      <c r="I7" s="23">
        <f>IF(D7=0,"N/A",F7/D7)</f>
        <v>9.500006093217328E-2</v>
      </c>
    </row>
    <row r="8" spans="1:10">
      <c r="A8" s="1" t="s">
        <v>17</v>
      </c>
      <c r="B8" s="37" t="s">
        <v>71</v>
      </c>
      <c r="C8" s="30">
        <f>C49</f>
        <v>69431815</v>
      </c>
      <c r="D8" s="18">
        <f>D49</f>
        <v>59173509</v>
      </c>
      <c r="E8" s="30">
        <f>E49</f>
        <v>6596022</v>
      </c>
      <c r="F8" s="18">
        <f>F49</f>
        <v>5621501</v>
      </c>
      <c r="G8" s="18">
        <f t="shared" si="0"/>
        <v>-10258306</v>
      </c>
      <c r="H8" s="19">
        <f t="shared" si="1"/>
        <v>-0.1477437461548794</v>
      </c>
      <c r="I8" s="23">
        <f>IF(D8=0,"N/A",F8/D8)</f>
        <v>9.5000298190867805E-2</v>
      </c>
    </row>
    <row r="9" spans="1:10">
      <c r="A9" s="1" t="s">
        <v>19</v>
      </c>
      <c r="B9" s="37" t="s">
        <v>20</v>
      </c>
      <c r="C9" s="30">
        <f>C87</f>
        <v>120760883</v>
      </c>
      <c r="D9" s="18">
        <f>D87</f>
        <v>146924562</v>
      </c>
      <c r="E9" s="30">
        <f>E87</f>
        <v>13883413</v>
      </c>
      <c r="F9" s="18">
        <f>F87</f>
        <v>16133361</v>
      </c>
      <c r="G9" s="18">
        <f t="shared" si="0"/>
        <v>26163679</v>
      </c>
      <c r="H9" s="19">
        <f t="shared" si="1"/>
        <v>0.16206015048317002</v>
      </c>
      <c r="I9" s="23">
        <f>IF(D9=0,"N/A",F9/D9)</f>
        <v>0.10980710631623322</v>
      </c>
    </row>
    <row r="10" spans="1:10">
      <c r="B10" s="1" t="s">
        <v>23</v>
      </c>
      <c r="C10" s="30">
        <f>'MINERAL VALUE DETAIL'!V37</f>
        <v>64731326</v>
      </c>
      <c r="D10" s="310">
        <f>'STATE ASSESSED'!C10</f>
        <v>49934647</v>
      </c>
      <c r="E10" s="30">
        <f>C10</f>
        <v>64731326</v>
      </c>
      <c r="F10" s="310">
        <f>D10</f>
        <v>49934647</v>
      </c>
      <c r="G10" s="18">
        <f t="shared" si="0"/>
        <v>-14796679</v>
      </c>
      <c r="H10" s="19">
        <f t="shared" si="1"/>
        <v>-0.22858606356990119</v>
      </c>
      <c r="I10" s="23">
        <f>IF(D10=0,"N/A",F10/D10)</f>
        <v>1</v>
      </c>
    </row>
    <row r="11" spans="1:10">
      <c r="B11" s="1" t="s">
        <v>66</v>
      </c>
      <c r="C11" s="311">
        <f>'STATE ASSESSED'!E10</f>
        <v>242461117</v>
      </c>
      <c r="D11" s="310">
        <f>'STATE ASSESSED'!F10</f>
        <v>238851777</v>
      </c>
      <c r="E11" s="30">
        <f>'STATE ASSESSED'!H10</f>
        <v>27779902</v>
      </c>
      <c r="F11" s="310">
        <f>'STATE ASSESSED'!I10</f>
        <v>27374058</v>
      </c>
      <c r="G11" s="18">
        <f t="shared" si="0"/>
        <v>-3609340</v>
      </c>
      <c r="H11" s="19">
        <f>IF(E11=0,"",F11/E11-1)</f>
        <v>-1.460926680014929E-2</v>
      </c>
      <c r="I11" s="23">
        <f>F11/D11</f>
        <v>0.11460688441936942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977768857</v>
      </c>
      <c r="D13" s="16">
        <f>SUM(D6:D9)</f>
        <v>1003138997</v>
      </c>
      <c r="E13" s="16">
        <f>SUM(E6:E9)</f>
        <v>95299281</v>
      </c>
      <c r="F13" s="16">
        <f>SUM(F6:F9)</f>
        <v>97473823</v>
      </c>
      <c r="G13" s="16">
        <f>SUM(G6:G9)</f>
        <v>25370140</v>
      </c>
      <c r="H13" s="20">
        <f t="shared" si="1"/>
        <v>2.2818031544225459E-2</v>
      </c>
      <c r="I13" s="22"/>
    </row>
    <row r="14" spans="1:10">
      <c r="B14" s="13" t="s">
        <v>74</v>
      </c>
      <c r="C14" s="17">
        <f>SUM(C10:C11)</f>
        <v>307192443</v>
      </c>
      <c r="D14" s="17">
        <f>SUM(D10:D11)</f>
        <v>288786424</v>
      </c>
      <c r="E14" s="17">
        <f>SUM(E10:E11)</f>
        <v>92511228</v>
      </c>
      <c r="F14" s="17">
        <f>SUM(F10:F11)</f>
        <v>77308705</v>
      </c>
      <c r="G14" s="17">
        <f>SUM(G10:G11)</f>
        <v>-18406019</v>
      </c>
      <c r="H14" s="21">
        <f t="shared" si="1"/>
        <v>-0.16433165280218742</v>
      </c>
      <c r="I14" s="22"/>
    </row>
    <row r="15" spans="1:10">
      <c r="B15" s="8" t="s">
        <v>72</v>
      </c>
      <c r="C15" s="16">
        <f>SUM(C13:C14)</f>
        <v>1284961300</v>
      </c>
      <c r="D15" s="16">
        <f>SUM(D13:D14)</f>
        <v>1291925421</v>
      </c>
      <c r="E15" s="16">
        <f>SUM(E13:E14)</f>
        <v>187810509</v>
      </c>
      <c r="F15" s="16">
        <f>SUM(F13:F14)</f>
        <v>174782528</v>
      </c>
      <c r="G15" s="16">
        <f>SUM(G13:G14)</f>
        <v>6964121</v>
      </c>
      <c r="H15" s="20">
        <f>IF(E15=0,"",F15/E15-1)</f>
        <v>-6.9367689110517272E-2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5838397</v>
      </c>
      <c r="D22" s="3">
        <v>5170199</v>
      </c>
      <c r="E22" s="30">
        <v>554645</v>
      </c>
      <c r="F22" s="3">
        <v>491168</v>
      </c>
      <c r="G22" s="18">
        <f>D22-C22</f>
        <v>-668198</v>
      </c>
      <c r="H22" s="19">
        <f>IF(E22=0,"",F22/E22-1)</f>
        <v>-0.11444617728456941</v>
      </c>
      <c r="I22" s="23">
        <f>IF(D22=0,"N/A",F22/D22)</f>
        <v>9.4999824958381676E-2</v>
      </c>
    </row>
    <row r="23" spans="1:9">
      <c r="A23" s="1">
        <v>120</v>
      </c>
      <c r="B23" s="37" t="s">
        <v>76</v>
      </c>
      <c r="C23" s="30">
        <v>38794707</v>
      </c>
      <c r="D23" s="3">
        <v>46276223</v>
      </c>
      <c r="E23" s="30">
        <v>3685491</v>
      </c>
      <c r="F23" s="3">
        <v>4396240</v>
      </c>
      <c r="G23" s="18">
        <f>D23-C23</f>
        <v>7481516</v>
      </c>
      <c r="H23" s="19">
        <f>IF(E23=0,"",F23/E23-1)</f>
        <v>0.19285055912495785</v>
      </c>
      <c r="I23" s="23">
        <f>IF(D23=0,"N/A",F23/D23)</f>
        <v>9.4999974392897188E-2</v>
      </c>
    </row>
    <row r="24" spans="1:9">
      <c r="A24" s="29">
        <v>130</v>
      </c>
      <c r="B24" s="38" t="s">
        <v>77</v>
      </c>
      <c r="C24" s="31">
        <v>98784281</v>
      </c>
      <c r="D24" s="4">
        <v>107179724</v>
      </c>
      <c r="E24" s="31">
        <v>9384597</v>
      </c>
      <c r="F24" s="4">
        <v>10182110</v>
      </c>
      <c r="G24" s="27">
        <f>D24-C24</f>
        <v>8395443</v>
      </c>
      <c r="H24" s="24">
        <f>IF(E24=0,"",F24/E24-1)</f>
        <v>8.4981059921912516E-2</v>
      </c>
      <c r="I24" s="25">
        <f>IF(D24=0,"N/A",F24/D24)</f>
        <v>9.5000337937052343E-2</v>
      </c>
    </row>
    <row r="25" spans="1:9">
      <c r="A25" s="8" t="s">
        <v>15</v>
      </c>
      <c r="B25" s="8" t="s">
        <v>16</v>
      </c>
      <c r="C25" s="16">
        <f>SUM(C22:C24)</f>
        <v>143417385</v>
      </c>
      <c r="D25" s="16">
        <f>SUM(D22:D24)</f>
        <v>158626146</v>
      </c>
      <c r="E25" s="425">
        <f t="shared" ref="E25:F25" si="2">SUM(E22:E24)</f>
        <v>13624733</v>
      </c>
      <c r="F25" s="425">
        <f t="shared" si="2"/>
        <v>15069518</v>
      </c>
      <c r="G25" s="16">
        <f>SUM(G22:G24)</f>
        <v>15208761</v>
      </c>
      <c r="H25" s="20">
        <f>IF(E25=0,"",F25/E25-1)</f>
        <v>0.10604134407624732</v>
      </c>
      <c r="I25" s="26">
        <f>IF(D25=0,"N/A",F25/D25)</f>
        <v>9.5000215159990076E-2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3500.38</v>
      </c>
      <c r="D29" s="3">
        <v>3294.8699999999994</v>
      </c>
      <c r="E29" s="32">
        <v>1376.6659943966702</v>
      </c>
      <c r="F29" s="39">
        <f>IF(D29&lt;&gt;0,D22/D29,0)</f>
        <v>1569.1663100516867</v>
      </c>
      <c r="G29" s="18">
        <f>D29-C29</f>
        <v>-205.51000000000067</v>
      </c>
      <c r="H29" s="28">
        <f>F29-E29</f>
        <v>192.50031565501649</v>
      </c>
      <c r="I29" s="2"/>
    </row>
    <row r="30" spans="1:9">
      <c r="A30" s="1">
        <v>120</v>
      </c>
      <c r="B30" s="37" t="s">
        <v>76</v>
      </c>
      <c r="C30" s="30">
        <v>118756.46143999998</v>
      </c>
      <c r="D30" s="3">
        <v>118638.51144000002</v>
      </c>
      <c r="E30" s="32">
        <v>301.36281069571271</v>
      </c>
      <c r="F30" s="39">
        <f>IF(D30&lt;&gt;0,D23/D30,0)</f>
        <v>390.06071838151507</v>
      </c>
      <c r="G30" s="18">
        <f>D30-C30</f>
        <v>-117.94999999996799</v>
      </c>
      <c r="H30" s="28">
        <f>F30-E30</f>
        <v>88.697907685802363</v>
      </c>
      <c r="I30" s="2"/>
    </row>
    <row r="31" spans="1:9">
      <c r="A31" s="1">
        <v>130</v>
      </c>
      <c r="B31" s="37" t="s">
        <v>77</v>
      </c>
      <c r="C31" s="30">
        <v>1237977.58626</v>
      </c>
      <c r="D31" s="3">
        <v>1236722.42426</v>
      </c>
      <c r="E31" s="32">
        <v>73.001936604109559</v>
      </c>
      <c r="F31" s="39">
        <f>IF(D31&lt;&gt;0,D24/D31,0)</f>
        <v>86.664332996251446</v>
      </c>
      <c r="G31" s="18">
        <f>D31-C31</f>
        <v>-1255.1620000000112</v>
      </c>
      <c r="H31" s="28">
        <f>F31-E31</f>
        <v>13.662396392141886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173225839</v>
      </c>
      <c r="D38" s="3">
        <v>166051506</v>
      </c>
      <c r="E38" s="30">
        <v>16456485</v>
      </c>
      <c r="F38" s="340">
        <v>15774915</v>
      </c>
      <c r="G38" s="18">
        <f>D38-C38</f>
        <v>-7174333</v>
      </c>
      <c r="H38" s="19">
        <f>IF(E38=0,"",F38/E38-1)</f>
        <v>-4.1416499331418555E-2</v>
      </c>
      <c r="I38" s="23">
        <f>IF(D38=0,"N/A",F38/D38)</f>
        <v>9.5000132067456222E-2</v>
      </c>
    </row>
    <row r="39" spans="1:9">
      <c r="A39" s="1">
        <v>300</v>
      </c>
      <c r="B39" s="37" t="s">
        <v>64</v>
      </c>
      <c r="C39" s="30">
        <v>395181778</v>
      </c>
      <c r="D39" s="3">
        <v>392444100</v>
      </c>
      <c r="E39" s="30">
        <v>37542281</v>
      </c>
      <c r="F39" s="340">
        <v>37282185</v>
      </c>
      <c r="G39" s="18">
        <f>D39-C39</f>
        <v>-2737678</v>
      </c>
      <c r="H39" s="19">
        <f>IF(E39=0,"",F39/E39-1)</f>
        <v>-6.9280819671025951E-3</v>
      </c>
      <c r="I39" s="23">
        <f>IF(D39=0,"N/A",F39/D39)</f>
        <v>9.4999988533398763E-2</v>
      </c>
    </row>
    <row r="40" spans="1:9">
      <c r="A40" s="1">
        <v>400</v>
      </c>
      <c r="B40" s="37" t="s">
        <v>62</v>
      </c>
      <c r="C40" s="30">
        <v>8180337</v>
      </c>
      <c r="D40" s="3">
        <v>11302220</v>
      </c>
      <c r="E40" s="30">
        <v>777122</v>
      </c>
      <c r="F40" s="340">
        <v>1073705</v>
      </c>
      <c r="G40" s="18">
        <f>D40-C40</f>
        <v>3121883</v>
      </c>
      <c r="H40" s="19">
        <f>IF(E40=0,"",F40/E40-1)</f>
        <v>0.38164277938341717</v>
      </c>
      <c r="I40" s="23">
        <f>IF(D40=0,"N/A",F40/D40)</f>
        <v>9.4999477978662594E-2</v>
      </c>
    </row>
    <row r="41" spans="1:9">
      <c r="A41" s="29">
        <v>500</v>
      </c>
      <c r="B41" s="38" t="s">
        <v>63</v>
      </c>
      <c r="C41" s="31">
        <v>67570820</v>
      </c>
      <c r="D41" s="4">
        <v>68616954</v>
      </c>
      <c r="E41" s="31">
        <v>6419225</v>
      </c>
      <c r="F41" s="341">
        <v>6518638</v>
      </c>
      <c r="G41" s="27">
        <f>D41-C41</f>
        <v>1046134</v>
      </c>
      <c r="H41" s="24">
        <f>IF(E41=0,"",F41/E41-1)</f>
        <v>1.5486760473421679E-2</v>
      </c>
      <c r="I41" s="25">
        <f>IF(D41=0,"N/A",F41/D41)</f>
        <v>9.500039888101125E-2</v>
      </c>
    </row>
    <row r="42" spans="1:9">
      <c r="A42" s="8" t="s">
        <v>14</v>
      </c>
      <c r="B42" s="8" t="s">
        <v>69</v>
      </c>
      <c r="C42" s="16">
        <f>SUM(C38:C41)</f>
        <v>644158774</v>
      </c>
      <c r="D42" s="16">
        <f>SUM(D38:D41)</f>
        <v>638414780</v>
      </c>
      <c r="E42" s="425">
        <f>SUM(E38:E41)</f>
        <v>61195113</v>
      </c>
      <c r="F42" s="16">
        <f>SUM(F38:F41)</f>
        <v>60649443</v>
      </c>
      <c r="G42" s="16">
        <f>SUM(G38:G41)</f>
        <v>-5743994</v>
      </c>
      <c r="H42" s="20">
        <f>IF(E42=0,"",F42/E42-1)</f>
        <v>-8.9168885103618756E-3</v>
      </c>
      <c r="I42" s="26">
        <f>IF(D42=0,"N/A",F42/D42)</f>
        <v>9.500006093217328E-2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22158579</v>
      </c>
      <c r="D47" s="3">
        <v>21755890</v>
      </c>
      <c r="E47" s="30">
        <v>2105046</v>
      </c>
      <c r="F47" s="3">
        <v>2066818</v>
      </c>
      <c r="G47" s="18">
        <f>D47-C47</f>
        <v>-402689</v>
      </c>
      <c r="H47" s="19">
        <f>IF(E47=0,"",F47/E47-1)</f>
        <v>-1.8160173221867804E-2</v>
      </c>
      <c r="I47" s="23">
        <f>IF(D47=0,"N/A",F47/D47)</f>
        <v>9.5000388400566474E-2</v>
      </c>
    </row>
    <row r="48" spans="1:9">
      <c r="A48" s="29">
        <v>730</v>
      </c>
      <c r="B48" s="38" t="s">
        <v>67</v>
      </c>
      <c r="C48" s="31">
        <v>47273236</v>
      </c>
      <c r="D48" s="4">
        <v>37417619</v>
      </c>
      <c r="E48" s="31">
        <v>4490976</v>
      </c>
      <c r="F48" s="4">
        <v>3554683</v>
      </c>
      <c r="G48" s="27">
        <f>D48-C48</f>
        <v>-9855617</v>
      </c>
      <c r="H48" s="24">
        <f>IF(E48=0,"",F48/E48-1)</f>
        <v>-0.20848318940025512</v>
      </c>
      <c r="I48" s="25">
        <f>IF(D48=0,"N/A",F48/D48)</f>
        <v>9.5000245739847847E-2</v>
      </c>
    </row>
    <row r="49" spans="1:9">
      <c r="A49" s="8" t="s">
        <v>17</v>
      </c>
      <c r="B49" s="8" t="s">
        <v>68</v>
      </c>
      <c r="C49" s="16">
        <f>SUM(C47:C48)</f>
        <v>69431815</v>
      </c>
      <c r="D49" s="16">
        <f>SUM(D47:D48)</f>
        <v>59173509</v>
      </c>
      <c r="E49" s="425">
        <f>SUM(E47:E48)</f>
        <v>6596022</v>
      </c>
      <c r="F49" s="16">
        <f>SUM(F47:F48)</f>
        <v>5621501</v>
      </c>
      <c r="G49" s="16">
        <f>SUM(G47:G48)</f>
        <v>-10258306</v>
      </c>
      <c r="H49" s="20">
        <f>IF(E49=0,"",F49/E49-1)</f>
        <v>-0.1477437461548794</v>
      </c>
      <c r="I49" s="26">
        <f>IF(D49=0,"N/A",F49/D49)</f>
        <v>9.5000298190867805E-2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268258</v>
      </c>
      <c r="D56" s="3">
        <v>16413139</v>
      </c>
      <c r="E56" s="30">
        <v>30851</v>
      </c>
      <c r="F56" s="3">
        <v>1887511</v>
      </c>
      <c r="G56" s="18">
        <f>D56-C56</f>
        <v>16144881</v>
      </c>
      <c r="H56" s="19">
        <f t="shared" ref="H56:H87" si="3">IF(E56=0,"",F56/E56-1)</f>
        <v>60.181517616933</v>
      </c>
      <c r="I56" s="23">
        <f t="shared" ref="I56:I87" si="4">IF(D56=0,"N/A",F56/D56)</f>
        <v>0.11500000091390196</v>
      </c>
    </row>
    <row r="57" spans="1:9">
      <c r="A57" s="1">
        <v>502</v>
      </c>
      <c r="B57" s="1" t="s">
        <v>28</v>
      </c>
      <c r="C57" s="30">
        <v>0</v>
      </c>
      <c r="D57" s="3">
        <v>0</v>
      </c>
      <c r="E57" s="30">
        <v>0</v>
      </c>
      <c r="F57" s="3">
        <v>0</v>
      </c>
      <c r="G57" s="18">
        <f t="shared" ref="G57:G86" si="5">D57-C57</f>
        <v>0</v>
      </c>
      <c r="H57" s="19" t="str">
        <f t="shared" si="3"/>
        <v/>
      </c>
      <c r="I57" s="23" t="str">
        <f t="shared" si="4"/>
        <v>N/A</v>
      </c>
    </row>
    <row r="58" spans="1:9">
      <c r="A58" s="1">
        <v>503</v>
      </c>
      <c r="B58" s="1" t="s">
        <v>29</v>
      </c>
      <c r="C58" s="30">
        <v>1128</v>
      </c>
      <c r="D58" s="3">
        <v>1128</v>
      </c>
      <c r="E58" s="30">
        <v>130</v>
      </c>
      <c r="F58" s="3">
        <v>130</v>
      </c>
      <c r="G58" s="18">
        <f t="shared" si="5"/>
        <v>0</v>
      </c>
      <c r="H58" s="19">
        <f t="shared" si="3"/>
        <v>0</v>
      </c>
      <c r="I58" s="23">
        <f t="shared" si="4"/>
        <v>0.11524822695035461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5"/>
        <v>0</v>
      </c>
      <c r="H59" s="19" t="str">
        <f t="shared" si="3"/>
        <v/>
      </c>
      <c r="I59" s="23" t="str">
        <f t="shared" si="4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5"/>
        <v>0</v>
      </c>
      <c r="H60" s="19" t="str">
        <f t="shared" si="3"/>
        <v/>
      </c>
      <c r="I60" s="23" t="str">
        <f t="shared" si="4"/>
        <v>N/A</v>
      </c>
    </row>
    <row r="61" spans="1:9">
      <c r="A61" s="1">
        <v>506</v>
      </c>
      <c r="B61" s="1" t="s">
        <v>32</v>
      </c>
      <c r="C61" s="30">
        <v>0</v>
      </c>
      <c r="D61" s="3">
        <v>31194</v>
      </c>
      <c r="E61" s="30">
        <v>0</v>
      </c>
      <c r="F61" s="3">
        <v>3587</v>
      </c>
      <c r="G61" s="18">
        <f t="shared" si="5"/>
        <v>31194</v>
      </c>
      <c r="H61" s="19" t="str">
        <f t="shared" si="3"/>
        <v/>
      </c>
      <c r="I61" s="23">
        <f t="shared" si="4"/>
        <v>0.11499006219144707</v>
      </c>
    </row>
    <row r="62" spans="1:9">
      <c r="A62" s="1">
        <v>507</v>
      </c>
      <c r="B62" s="1" t="s">
        <v>33</v>
      </c>
      <c r="C62" s="30">
        <v>6127074</v>
      </c>
      <c r="D62" s="3">
        <v>14363837</v>
      </c>
      <c r="E62" s="30">
        <v>704614</v>
      </c>
      <c r="F62" s="3">
        <v>1651842</v>
      </c>
      <c r="G62" s="18">
        <f t="shared" si="5"/>
        <v>8236763</v>
      </c>
      <c r="H62" s="19">
        <f t="shared" si="3"/>
        <v>1.3443218556543015</v>
      </c>
      <c r="I62" s="23">
        <f t="shared" si="4"/>
        <v>0.11500005186636413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5"/>
        <v>0</v>
      </c>
      <c r="H63" s="19" t="str">
        <f t="shared" si="3"/>
        <v/>
      </c>
      <c r="I63" s="23" t="str">
        <f t="shared" si="4"/>
        <v>N/A</v>
      </c>
    </row>
    <row r="64" spans="1:9">
      <c r="A64" s="1">
        <v>509</v>
      </c>
      <c r="B64" s="1" t="s">
        <v>24</v>
      </c>
      <c r="C64" s="30">
        <v>0</v>
      </c>
      <c r="D64" s="3">
        <v>0</v>
      </c>
      <c r="E64" s="30">
        <v>0</v>
      </c>
      <c r="F64" s="3">
        <v>0</v>
      </c>
      <c r="G64" s="18">
        <f t="shared" si="5"/>
        <v>0</v>
      </c>
      <c r="H64" s="19" t="str">
        <f t="shared" si="3"/>
        <v/>
      </c>
      <c r="I64" s="23" t="str">
        <f t="shared" si="4"/>
        <v>N/A</v>
      </c>
    </row>
    <row r="65" spans="1:9">
      <c r="A65" s="1">
        <v>510</v>
      </c>
      <c r="B65" s="1" t="s">
        <v>35</v>
      </c>
      <c r="C65" s="30">
        <v>0</v>
      </c>
      <c r="D65" s="3">
        <v>0</v>
      </c>
      <c r="E65" s="30">
        <v>0</v>
      </c>
      <c r="F65" s="3">
        <v>0</v>
      </c>
      <c r="G65" s="18">
        <f t="shared" si="5"/>
        <v>0</v>
      </c>
      <c r="H65" s="19" t="str">
        <f t="shared" si="3"/>
        <v/>
      </c>
      <c r="I65" s="23" t="str">
        <f t="shared" si="4"/>
        <v>N/A</v>
      </c>
    </row>
    <row r="66" spans="1:9">
      <c r="A66" s="1">
        <v>511</v>
      </c>
      <c r="B66" s="1" t="s">
        <v>36</v>
      </c>
      <c r="C66" s="30">
        <v>0</v>
      </c>
      <c r="D66" s="3">
        <v>0</v>
      </c>
      <c r="E66" s="30">
        <v>0</v>
      </c>
      <c r="F66" s="3">
        <v>0</v>
      </c>
      <c r="G66" s="18">
        <f t="shared" si="5"/>
        <v>0</v>
      </c>
      <c r="H66" s="19" t="str">
        <f t="shared" si="3"/>
        <v/>
      </c>
      <c r="I66" s="23" t="str">
        <f t="shared" si="4"/>
        <v>N/A</v>
      </c>
    </row>
    <row r="67" spans="1:9">
      <c r="A67" s="1">
        <v>512</v>
      </c>
      <c r="B67" s="1" t="s">
        <v>37</v>
      </c>
      <c r="C67" s="30">
        <v>6686215</v>
      </c>
      <c r="D67" s="3">
        <v>6785666</v>
      </c>
      <c r="E67" s="30">
        <v>768914</v>
      </c>
      <c r="F67" s="3">
        <v>780352</v>
      </c>
      <c r="G67" s="18">
        <f t="shared" si="5"/>
        <v>99451</v>
      </c>
      <c r="H67" s="19">
        <f t="shared" si="3"/>
        <v>1.4875525741500306E-2</v>
      </c>
      <c r="I67" s="23">
        <f t="shared" si="4"/>
        <v>0.11500006042148257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5"/>
        <v>0</v>
      </c>
      <c r="H68" s="19" t="str">
        <f t="shared" si="3"/>
        <v/>
      </c>
      <c r="I68" s="23" t="str">
        <f t="shared" si="4"/>
        <v>N/A</v>
      </c>
    </row>
    <row r="69" spans="1:9">
      <c r="A69" s="1">
        <v>514</v>
      </c>
      <c r="B69" s="1" t="s">
        <v>39</v>
      </c>
      <c r="C69" s="30">
        <v>0</v>
      </c>
      <c r="D69" s="3">
        <v>0</v>
      </c>
      <c r="E69" s="30">
        <v>0</v>
      </c>
      <c r="F69" s="3">
        <v>0</v>
      </c>
      <c r="G69" s="18">
        <f t="shared" si="5"/>
        <v>0</v>
      </c>
      <c r="H69" s="19" t="str">
        <f t="shared" si="3"/>
        <v/>
      </c>
      <c r="I69" s="23" t="str">
        <f t="shared" si="4"/>
        <v>N/A</v>
      </c>
    </row>
    <row r="70" spans="1:9">
      <c r="A70" s="1">
        <v>515</v>
      </c>
      <c r="B70" s="1" t="s">
        <v>40</v>
      </c>
      <c r="C70" s="30">
        <v>0</v>
      </c>
      <c r="D70" s="3">
        <v>0</v>
      </c>
      <c r="E70" s="30">
        <v>0</v>
      </c>
      <c r="F70" s="3">
        <v>0</v>
      </c>
      <c r="G70" s="18">
        <f t="shared" si="5"/>
        <v>0</v>
      </c>
      <c r="H70" s="19" t="str">
        <f t="shared" si="3"/>
        <v/>
      </c>
      <c r="I70" s="23" t="str">
        <f t="shared" si="4"/>
        <v>N/A</v>
      </c>
    </row>
    <row r="71" spans="1:9">
      <c r="A71" s="1">
        <v>516</v>
      </c>
      <c r="B71" s="1" t="s">
        <v>41</v>
      </c>
      <c r="C71" s="30">
        <v>58</v>
      </c>
      <c r="D71" s="3">
        <v>0</v>
      </c>
      <c r="E71" s="30">
        <v>7</v>
      </c>
      <c r="F71" s="3">
        <v>0</v>
      </c>
      <c r="G71" s="18">
        <f t="shared" si="5"/>
        <v>-58</v>
      </c>
      <c r="H71" s="19">
        <f t="shared" si="3"/>
        <v>-1</v>
      </c>
      <c r="I71" s="23" t="str">
        <f t="shared" si="4"/>
        <v>N/A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5"/>
        <v>0</v>
      </c>
      <c r="H72" s="19" t="str">
        <f t="shared" si="3"/>
        <v/>
      </c>
      <c r="I72" s="23" t="str">
        <f t="shared" si="4"/>
        <v>N/A</v>
      </c>
    </row>
    <row r="73" spans="1:9">
      <c r="A73" s="1">
        <v>518</v>
      </c>
      <c r="B73" s="1" t="s">
        <v>43</v>
      </c>
      <c r="C73" s="30">
        <v>70394</v>
      </c>
      <c r="D73" s="3">
        <v>1254369</v>
      </c>
      <c r="E73" s="30">
        <v>8096</v>
      </c>
      <c r="F73" s="3">
        <v>144254</v>
      </c>
      <c r="G73" s="18">
        <f t="shared" si="5"/>
        <v>1183975</v>
      </c>
      <c r="H73" s="19">
        <f t="shared" si="3"/>
        <v>16.817934782608695</v>
      </c>
      <c r="I73" s="23">
        <f t="shared" si="4"/>
        <v>0.11500124763925129</v>
      </c>
    </row>
    <row r="74" spans="1:9">
      <c r="A74" s="1">
        <v>519</v>
      </c>
      <c r="B74" s="1" t="s">
        <v>44</v>
      </c>
      <c r="C74" s="30">
        <v>0</v>
      </c>
      <c r="D74" s="3">
        <v>40669</v>
      </c>
      <c r="E74" s="30">
        <v>0</v>
      </c>
      <c r="F74" s="3">
        <v>4677</v>
      </c>
      <c r="G74" s="18">
        <f t="shared" si="5"/>
        <v>40669</v>
      </c>
      <c r="H74" s="19" t="str">
        <f t="shared" si="3"/>
        <v/>
      </c>
      <c r="I74" s="23">
        <f t="shared" si="4"/>
        <v>0.11500159826895179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5"/>
        <v>0</v>
      </c>
      <c r="H75" s="19" t="str">
        <f t="shared" si="3"/>
        <v/>
      </c>
      <c r="I75" s="23" t="str">
        <f t="shared" si="4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5"/>
        <v>0</v>
      </c>
      <c r="H76" s="19" t="str">
        <f t="shared" si="3"/>
        <v/>
      </c>
      <c r="I76" s="23" t="str">
        <f t="shared" si="4"/>
        <v>N/A</v>
      </c>
    </row>
    <row r="77" spans="1:9">
      <c r="A77" s="1">
        <v>522</v>
      </c>
      <c r="B77" s="1" t="s">
        <v>22</v>
      </c>
      <c r="C77" s="30">
        <v>30243043</v>
      </c>
      <c r="D77" s="3">
        <v>30020389</v>
      </c>
      <c r="E77" s="30">
        <v>3477944</v>
      </c>
      <c r="F77" s="3">
        <v>3452345</v>
      </c>
      <c r="G77" s="18">
        <f t="shared" si="5"/>
        <v>-222654</v>
      </c>
      <c r="H77" s="19">
        <f t="shared" si="3"/>
        <v>-7.3603830308941465E-3</v>
      </c>
      <c r="I77" s="23">
        <f t="shared" si="4"/>
        <v>0.11500000882733398</v>
      </c>
    </row>
    <row r="78" spans="1:9">
      <c r="A78" s="1">
        <v>523</v>
      </c>
      <c r="B78" s="1" t="s">
        <v>21</v>
      </c>
      <c r="C78" s="30">
        <v>0</v>
      </c>
      <c r="D78" s="3">
        <v>0</v>
      </c>
      <c r="E78" s="30">
        <v>0</v>
      </c>
      <c r="F78" s="3">
        <v>0</v>
      </c>
      <c r="G78" s="18">
        <f t="shared" si="5"/>
        <v>0</v>
      </c>
      <c r="H78" s="19" t="str">
        <f t="shared" si="3"/>
        <v/>
      </c>
      <c r="I78" s="23" t="str">
        <f t="shared" si="4"/>
        <v>N/A</v>
      </c>
    </row>
    <row r="79" spans="1:9">
      <c r="A79" s="1">
        <v>524</v>
      </c>
      <c r="B79" s="1" t="s">
        <v>45</v>
      </c>
      <c r="C79" s="30">
        <v>1184100</v>
      </c>
      <c r="D79" s="3">
        <v>68630</v>
      </c>
      <c r="E79" s="30">
        <v>136171</v>
      </c>
      <c r="F79" s="3">
        <v>7892</v>
      </c>
      <c r="G79" s="18">
        <f t="shared" si="5"/>
        <v>-1115470</v>
      </c>
      <c r="H79" s="19">
        <f t="shared" si="3"/>
        <v>-0.94204346006124651</v>
      </c>
      <c r="I79" s="23">
        <f t="shared" si="4"/>
        <v>0.11499344310068484</v>
      </c>
    </row>
    <row r="80" spans="1:9">
      <c r="A80" s="1">
        <v>525</v>
      </c>
      <c r="B80" s="1" t="s">
        <v>46</v>
      </c>
      <c r="C80" s="30">
        <v>70983829</v>
      </c>
      <c r="D80" s="3">
        <v>76271076</v>
      </c>
      <c r="E80" s="30">
        <v>8159055</v>
      </c>
      <c r="F80" s="3">
        <v>8008209</v>
      </c>
      <c r="G80" s="18">
        <f t="shared" si="5"/>
        <v>5287247</v>
      </c>
      <c r="H80" s="19">
        <f t="shared" si="3"/>
        <v>-1.8488170505040147E-2</v>
      </c>
      <c r="I80" s="23">
        <f t="shared" si="4"/>
        <v>0.10499667003517821</v>
      </c>
    </row>
    <row r="81" spans="1:9">
      <c r="A81" s="1">
        <v>526</v>
      </c>
      <c r="B81" s="1" t="s">
        <v>47</v>
      </c>
      <c r="C81" s="30">
        <v>248382</v>
      </c>
      <c r="D81" s="3">
        <v>150971</v>
      </c>
      <c r="E81" s="30">
        <v>28564</v>
      </c>
      <c r="F81" s="3">
        <v>17361</v>
      </c>
      <c r="G81" s="18">
        <f t="shared" si="5"/>
        <v>-97411</v>
      </c>
      <c r="H81" s="19">
        <f t="shared" si="3"/>
        <v>-0.39220697381319147</v>
      </c>
      <c r="I81" s="23">
        <f t="shared" si="4"/>
        <v>0.11499559518053136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5"/>
        <v>0</v>
      </c>
      <c r="H82" s="19" t="str">
        <f t="shared" si="3"/>
        <v/>
      </c>
      <c r="I82" s="23" t="str">
        <f t="shared" si="4"/>
        <v>N/A</v>
      </c>
    </row>
    <row r="83" spans="1:9">
      <c r="A83" s="1">
        <v>528</v>
      </c>
      <c r="B83" s="1" t="s">
        <v>49</v>
      </c>
      <c r="C83" s="30">
        <v>0</v>
      </c>
      <c r="D83" s="3">
        <v>0</v>
      </c>
      <c r="E83" s="30">
        <v>0</v>
      </c>
      <c r="F83" s="3">
        <v>0</v>
      </c>
      <c r="G83" s="18">
        <f t="shared" si="5"/>
        <v>0</v>
      </c>
      <c r="H83" s="19" t="str">
        <f t="shared" si="3"/>
        <v/>
      </c>
      <c r="I83" s="23" t="str">
        <f t="shared" si="4"/>
        <v>N/A</v>
      </c>
    </row>
    <row r="84" spans="1:9">
      <c r="A84" s="1">
        <v>529</v>
      </c>
      <c r="B84" s="1" t="s">
        <v>50</v>
      </c>
      <c r="C84" s="30">
        <v>3424908</v>
      </c>
      <c r="D84" s="3">
        <v>0</v>
      </c>
      <c r="E84" s="30">
        <v>393866</v>
      </c>
      <c r="F84" s="3">
        <v>0</v>
      </c>
      <c r="G84" s="18">
        <f t="shared" si="5"/>
        <v>-3424908</v>
      </c>
      <c r="H84" s="19">
        <f t="shared" si="3"/>
        <v>-1</v>
      </c>
      <c r="I84" s="23" t="str">
        <f t="shared" si="4"/>
        <v>N/A</v>
      </c>
    </row>
    <row r="85" spans="1:9">
      <c r="A85" s="1">
        <v>530</v>
      </c>
      <c r="B85" s="1" t="s">
        <v>25</v>
      </c>
      <c r="C85" s="30">
        <v>1523494</v>
      </c>
      <c r="D85" s="3">
        <v>1523494</v>
      </c>
      <c r="E85" s="30">
        <v>175201</v>
      </c>
      <c r="F85" s="3">
        <v>175201</v>
      </c>
      <c r="G85" s="18">
        <f t="shared" si="5"/>
        <v>0</v>
      </c>
      <c r="H85" s="19">
        <f t="shared" si="3"/>
        <v>0</v>
      </c>
      <c r="I85" s="23">
        <f t="shared" si="4"/>
        <v>0.11499946832741055</v>
      </c>
    </row>
    <row r="86" spans="1:9">
      <c r="A86" s="29">
        <v>531</v>
      </c>
      <c r="B86" s="29" t="s">
        <v>52</v>
      </c>
      <c r="C86" s="31">
        <v>35530</v>
      </c>
      <c r="D86" s="4">
        <v>6634468</v>
      </c>
      <c r="E86" s="31">
        <v>4085.95</v>
      </c>
      <c r="F86" s="4">
        <v>762964</v>
      </c>
      <c r="G86" s="27">
        <f t="shared" si="5"/>
        <v>6598938</v>
      </c>
      <c r="H86" s="24">
        <f t="shared" si="3"/>
        <v>185.72866775168566</v>
      </c>
      <c r="I86" s="25">
        <f t="shared" si="4"/>
        <v>0.11500002713103749</v>
      </c>
    </row>
    <row r="87" spans="1:9">
      <c r="A87" s="8" t="s">
        <v>19</v>
      </c>
      <c r="B87" s="8" t="s">
        <v>26</v>
      </c>
      <c r="C87" s="425">
        <f>SUM(C56:C85)</f>
        <v>120760883</v>
      </c>
      <c r="D87" s="16">
        <f>SUM(D56:D85)</f>
        <v>146924562</v>
      </c>
      <c r="E87" s="425">
        <f>SUM(E56:E85)</f>
        <v>13883413</v>
      </c>
      <c r="F87" s="16">
        <f>SUM(F56:F85)</f>
        <v>16133361</v>
      </c>
      <c r="G87" s="16">
        <f>SUM(G56:G86)</f>
        <v>32762617</v>
      </c>
      <c r="H87" s="20">
        <f t="shared" si="3"/>
        <v>0.16206015048317002</v>
      </c>
      <c r="I87" s="26">
        <f t="shared" si="4"/>
        <v>0.10980710631623322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J87"/>
  <sheetViews>
    <sheetView workbookViewId="0">
      <selection activeCell="C29" sqref="C29:C31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"FREMONT COUNTY "&amp;D3</f>
        <v>FREMONT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217016529</v>
      </c>
      <c r="D6" s="18">
        <f>D25</f>
        <v>207976315</v>
      </c>
      <c r="E6" s="30">
        <f>E25</f>
        <v>20616708</v>
      </c>
      <c r="F6" s="18">
        <f>F25</f>
        <v>19757887</v>
      </c>
      <c r="G6" s="18">
        <f t="shared" ref="G6:G11" si="0">D6-C6</f>
        <v>-9040214</v>
      </c>
      <c r="H6" s="19">
        <f>IF(E6=0,"",F6/E6-1)</f>
        <v>-4.1656553509900829E-2</v>
      </c>
      <c r="I6" s="23">
        <f>IF(D6=0,"N/A",F6/D6)</f>
        <v>9.5000659089473721E-2</v>
      </c>
    </row>
    <row r="7" spans="1:10">
      <c r="A7" s="1" t="s">
        <v>14</v>
      </c>
      <c r="B7" s="37" t="s">
        <v>70</v>
      </c>
      <c r="C7" s="30">
        <f>C42</f>
        <v>2962777004</v>
      </c>
      <c r="D7" s="18">
        <f>D42</f>
        <v>3068607390</v>
      </c>
      <c r="E7" s="30">
        <f>E42</f>
        <v>281464054</v>
      </c>
      <c r="F7" s="18">
        <f>F42</f>
        <v>291518086</v>
      </c>
      <c r="G7" s="18">
        <f t="shared" si="0"/>
        <v>105830386</v>
      </c>
      <c r="H7" s="19">
        <f t="shared" ref="H7:H14" si="1">IF(E7=0,"",F7/E7-1)</f>
        <v>3.5720483156261196E-2</v>
      </c>
      <c r="I7" s="23">
        <f>IF(D7=0,"N/A",F7/D7)</f>
        <v>9.5000125121904241E-2</v>
      </c>
    </row>
    <row r="8" spans="1:10">
      <c r="A8" s="1" t="s">
        <v>17</v>
      </c>
      <c r="B8" s="37" t="s">
        <v>71</v>
      </c>
      <c r="C8" s="30">
        <f>C49</f>
        <v>158627702</v>
      </c>
      <c r="D8" s="18">
        <f>D49</f>
        <v>151563157</v>
      </c>
      <c r="E8" s="30">
        <f>E49</f>
        <v>15069662</v>
      </c>
      <c r="F8" s="18">
        <f>F49</f>
        <v>14398533</v>
      </c>
      <c r="G8" s="18">
        <f t="shared" si="0"/>
        <v>-7064545</v>
      </c>
      <c r="H8" s="19">
        <f t="shared" si="1"/>
        <v>-4.4535106361376919E-2</v>
      </c>
      <c r="I8" s="23">
        <f>IF(D8=0,"N/A",F8/D8)</f>
        <v>9.5000218291837246E-2</v>
      </c>
    </row>
    <row r="9" spans="1:10">
      <c r="A9" s="1" t="s">
        <v>19</v>
      </c>
      <c r="B9" s="37" t="s">
        <v>20</v>
      </c>
      <c r="C9" s="30">
        <f>C87</f>
        <v>852907845</v>
      </c>
      <c r="D9" s="18">
        <f>D87</f>
        <v>769116192</v>
      </c>
      <c r="E9" s="30">
        <f>E87</f>
        <v>98084403</v>
      </c>
      <c r="F9" s="18">
        <f>F87</f>
        <v>88448371</v>
      </c>
      <c r="G9" s="18">
        <f t="shared" si="0"/>
        <v>-83791653</v>
      </c>
      <c r="H9" s="19">
        <f t="shared" si="1"/>
        <v>-9.8242245507677683E-2</v>
      </c>
      <c r="I9" s="23">
        <f>IF(D9=0,"N/A",F9/D9)</f>
        <v>0.11500001159772749</v>
      </c>
    </row>
    <row r="10" spans="1:10">
      <c r="B10" s="1" t="s">
        <v>23</v>
      </c>
      <c r="C10" s="30">
        <f>'MINERAL VALUE DETAIL'!V38</f>
        <v>233420840</v>
      </c>
      <c r="D10" s="310">
        <f>'STATE ASSESSED'!C11</f>
        <v>191806272</v>
      </c>
      <c r="E10" s="30">
        <f>C10</f>
        <v>233420840</v>
      </c>
      <c r="F10" s="310">
        <f>D10</f>
        <v>191806272</v>
      </c>
      <c r="G10" s="18">
        <f t="shared" si="0"/>
        <v>-41614568</v>
      </c>
      <c r="H10" s="19">
        <f t="shared" si="1"/>
        <v>-0.17828128799467946</v>
      </c>
      <c r="I10" s="23">
        <f>IF(D10=0,"N/A",F10/D10)</f>
        <v>1</v>
      </c>
    </row>
    <row r="11" spans="1:10">
      <c r="B11" s="1" t="s">
        <v>66</v>
      </c>
      <c r="C11" s="311">
        <f>'STATE ASSESSED'!E11</f>
        <v>215268970</v>
      </c>
      <c r="D11" s="310">
        <f>'STATE ASSESSED'!F11</f>
        <v>222025548</v>
      </c>
      <c r="E11" s="30">
        <f>'STATE ASSESSED'!H11</f>
        <v>24187089</v>
      </c>
      <c r="F11" s="310">
        <f>'STATE ASSESSED'!I11</f>
        <v>25027625</v>
      </c>
      <c r="G11" s="18">
        <f t="shared" si="0"/>
        <v>6756578</v>
      </c>
      <c r="H11" s="19">
        <f>IF(E11=0,"",F11/E11-1)</f>
        <v>3.4751432882228928E-2</v>
      </c>
      <c r="I11" s="23">
        <f>F11/D11</f>
        <v>0.11272407714088831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4191329080</v>
      </c>
      <c r="D13" s="16">
        <f>SUM(D6:D9)</f>
        <v>4197263054</v>
      </c>
      <c r="E13" s="16">
        <f>SUM(E6:E9)</f>
        <v>415234827</v>
      </c>
      <c r="F13" s="16">
        <f>SUM(F6:F9)</f>
        <v>414122877</v>
      </c>
      <c r="G13" s="16">
        <f>SUM(G6:G9)</f>
        <v>5933974</v>
      </c>
      <c r="H13" s="20">
        <f t="shared" si="1"/>
        <v>-2.6778823154928189E-3</v>
      </c>
      <c r="I13" s="22"/>
    </row>
    <row r="14" spans="1:10">
      <c r="B14" s="13" t="s">
        <v>74</v>
      </c>
      <c r="C14" s="17">
        <f>SUM(C10:C11)</f>
        <v>448689810</v>
      </c>
      <c r="D14" s="17">
        <f>SUM(D10:D11)</f>
        <v>413831820</v>
      </c>
      <c r="E14" s="17">
        <f>SUM(E10:E11)</f>
        <v>257607929</v>
      </c>
      <c r="F14" s="17">
        <f>SUM(F10:F11)</f>
        <v>216833897</v>
      </c>
      <c r="G14" s="17">
        <f>SUM(G10:G11)</f>
        <v>-34857990</v>
      </c>
      <c r="H14" s="21">
        <f t="shared" si="1"/>
        <v>-0.15827941382968846</v>
      </c>
      <c r="I14" s="22"/>
    </row>
    <row r="15" spans="1:10">
      <c r="B15" s="8" t="s">
        <v>72</v>
      </c>
      <c r="C15" s="16">
        <f>SUM(C13:C14)</f>
        <v>4640018890</v>
      </c>
      <c r="D15" s="16">
        <f>SUM(D13:D14)</f>
        <v>4611094874</v>
      </c>
      <c r="E15" s="16">
        <f>SUM(E13:E14)</f>
        <v>672842756</v>
      </c>
      <c r="F15" s="16">
        <f>SUM(F13:F14)</f>
        <v>630956774</v>
      </c>
      <c r="G15" s="16">
        <f>SUM(G13:G14)</f>
        <v>-28924016</v>
      </c>
      <c r="H15" s="20">
        <f>IF(E15=0,"",F15/E15-1)</f>
        <v>-6.2252259724112968E-2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174613214</v>
      </c>
      <c r="D22" s="3">
        <v>164323303</v>
      </c>
      <c r="E22" s="30">
        <v>16588295</v>
      </c>
      <c r="F22" s="3">
        <v>15610747</v>
      </c>
      <c r="G22" s="18">
        <f>D22-C22</f>
        <v>-10289911</v>
      </c>
      <c r="H22" s="19">
        <f>IF(E22=0,"",F22/E22-1)</f>
        <v>-5.8929986475403262E-2</v>
      </c>
      <c r="I22" s="23">
        <f>IF(D22=0,"N/A",F22/D22)</f>
        <v>9.5000202132012893E-2</v>
      </c>
    </row>
    <row r="23" spans="1:9">
      <c r="A23" s="1">
        <v>120</v>
      </c>
      <c r="B23" s="37" t="s">
        <v>76</v>
      </c>
      <c r="C23" s="30">
        <v>0</v>
      </c>
      <c r="D23" s="3">
        <v>0</v>
      </c>
      <c r="E23" s="30">
        <v>0</v>
      </c>
      <c r="F23" s="3">
        <v>0</v>
      </c>
      <c r="G23" s="18">
        <f>D23-C23</f>
        <v>0</v>
      </c>
      <c r="H23" s="19" t="str">
        <f>IF(E23=0,"",F23/E23-1)</f>
        <v/>
      </c>
      <c r="I23" s="23" t="str">
        <f>IF(D23=0,"N/A",F23/D23)</f>
        <v>N/A</v>
      </c>
    </row>
    <row r="24" spans="1:9">
      <c r="A24" s="29">
        <v>130</v>
      </c>
      <c r="B24" s="38" t="s">
        <v>77</v>
      </c>
      <c r="C24" s="31">
        <v>42403315</v>
      </c>
      <c r="D24" s="4">
        <v>43653012</v>
      </c>
      <c r="E24" s="31">
        <v>4028413</v>
      </c>
      <c r="F24" s="4">
        <v>4147140</v>
      </c>
      <c r="G24" s="27">
        <f>D24-C24</f>
        <v>1249697</v>
      </c>
      <c r="H24" s="24">
        <f>IF(E24=0,"",F24/E24-1)</f>
        <v>2.9472400173467861E-2</v>
      </c>
      <c r="I24" s="25">
        <f>IF(D24=0,"N/A",F24/D24)</f>
        <v>9.5002379217269131E-2</v>
      </c>
    </row>
    <row r="25" spans="1:9">
      <c r="A25" s="8" t="s">
        <v>15</v>
      </c>
      <c r="B25" s="8" t="s">
        <v>16</v>
      </c>
      <c r="C25" s="16">
        <f>SUM(C22:C24)</f>
        <v>217016529</v>
      </c>
      <c r="D25" s="16">
        <f>SUM(D22:D24)</f>
        <v>207976315</v>
      </c>
      <c r="E25" s="16">
        <f>SUM(E22:E24)</f>
        <v>20616708</v>
      </c>
      <c r="F25" s="16">
        <f>SUM(F22:F24)</f>
        <v>19757887</v>
      </c>
      <c r="G25" s="16">
        <f>SUM(G22:G24)</f>
        <v>-9040214</v>
      </c>
      <c r="H25" s="20">
        <f>IF(E25=0,"",F25/E25-1)</f>
        <v>-4.1656553509900829E-2</v>
      </c>
      <c r="I25" s="26">
        <f>IF(D25=0,"N/A",F25/D25)</f>
        <v>9.5000659089473721E-2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118074</v>
      </c>
      <c r="D29" s="3">
        <v>117082.0389</v>
      </c>
      <c r="E29" s="32">
        <v>903.841502345599</v>
      </c>
      <c r="F29" s="39">
        <f>IF(D29&lt;&gt;0,D22/D29,0)</f>
        <v>1403.4885670239212</v>
      </c>
      <c r="G29" s="18">
        <f>D29-C29</f>
        <v>-991.96110000000044</v>
      </c>
      <c r="H29" s="28">
        <f>F29-E29</f>
        <v>499.64706467832218</v>
      </c>
      <c r="I29" s="2"/>
    </row>
    <row r="30" spans="1:9">
      <c r="A30" s="1">
        <v>120</v>
      </c>
      <c r="B30" s="37" t="s">
        <v>76</v>
      </c>
      <c r="C30" s="30"/>
      <c r="D30" s="3">
        <v>0</v>
      </c>
      <c r="E30" s="32">
        <v>0</v>
      </c>
      <c r="F30" s="39">
        <f>IF(D30&lt;&gt;0,D23/D30,0)</f>
        <v>0</v>
      </c>
      <c r="G30" s="18">
        <f>D30-C30</f>
        <v>0</v>
      </c>
      <c r="H30" s="28">
        <f>F30-E30</f>
        <v>0</v>
      </c>
      <c r="I30" s="2"/>
    </row>
    <row r="31" spans="1:9">
      <c r="A31" s="1">
        <v>130</v>
      </c>
      <c r="B31" s="37" t="s">
        <v>77</v>
      </c>
      <c r="C31" s="30">
        <v>602696.82999999996</v>
      </c>
      <c r="D31" s="3">
        <v>598178.43489999999</v>
      </c>
      <c r="E31" s="32">
        <v>49.265381142440319</v>
      </c>
      <c r="F31" s="39">
        <f>IF(D31&lt;&gt;0,D24/D31,0)</f>
        <v>72.976572629699788</v>
      </c>
      <c r="G31" s="18">
        <f>D31-C31</f>
        <v>-4518.3950999999652</v>
      </c>
      <c r="H31" s="28">
        <f>F31-E31</f>
        <v>23.71119148725947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705474382</v>
      </c>
      <c r="D38" s="3">
        <v>714990807</v>
      </c>
      <c r="E38" s="30">
        <v>67020201</v>
      </c>
      <c r="F38" s="3">
        <v>67924433</v>
      </c>
      <c r="G38" s="18">
        <f>D38-C38</f>
        <v>9516425</v>
      </c>
      <c r="H38" s="19">
        <f>IF(E38=0,"",F38/E38-1)</f>
        <v>1.3491932081791225E-2</v>
      </c>
      <c r="I38" s="23">
        <f>IF(D38=0,"N/A",F38/D38)</f>
        <v>9.5000428446068125E-2</v>
      </c>
    </row>
    <row r="39" spans="1:9">
      <c r="A39" s="1">
        <v>300</v>
      </c>
      <c r="B39" s="37" t="s">
        <v>64</v>
      </c>
      <c r="C39" s="30">
        <v>1740173778</v>
      </c>
      <c r="D39" s="3">
        <v>1786087704</v>
      </c>
      <c r="E39" s="30">
        <v>165316533</v>
      </c>
      <c r="F39" s="3">
        <v>169678297</v>
      </c>
      <c r="G39" s="18">
        <f>D39-C39</f>
        <v>45913926</v>
      </c>
      <c r="H39" s="19">
        <f>IF(E39=0,"",F39/E39-1)</f>
        <v>2.6384318137133933E-2</v>
      </c>
      <c r="I39" s="23">
        <f>IF(D39=0,"N/A",F39/D39)</f>
        <v>9.4999980471283732E-2</v>
      </c>
    </row>
    <row r="40" spans="1:9">
      <c r="A40" s="1">
        <v>400</v>
      </c>
      <c r="B40" s="37" t="s">
        <v>62</v>
      </c>
      <c r="C40" s="30">
        <v>115097430</v>
      </c>
      <c r="D40" s="3">
        <v>117100124</v>
      </c>
      <c r="E40" s="30">
        <v>10934343</v>
      </c>
      <c r="F40" s="3">
        <v>11124589</v>
      </c>
      <c r="G40" s="18">
        <f>D40-C40</f>
        <v>2002694</v>
      </c>
      <c r="H40" s="19">
        <f>IF(E40=0,"",F40/E40-1)</f>
        <v>1.7398942030627751E-2</v>
      </c>
      <c r="I40" s="23">
        <f>IF(D40=0,"N/A",F40/D40)</f>
        <v>9.5000659435680868E-2</v>
      </c>
    </row>
    <row r="41" spans="1:9">
      <c r="A41" s="29">
        <v>500</v>
      </c>
      <c r="B41" s="38" t="s">
        <v>63</v>
      </c>
      <c r="C41" s="31">
        <v>402031414</v>
      </c>
      <c r="D41" s="4">
        <v>450428755</v>
      </c>
      <c r="E41" s="31">
        <v>38192977</v>
      </c>
      <c r="F41" s="4">
        <v>42790767</v>
      </c>
      <c r="G41" s="27">
        <f>D41-C41</f>
        <v>48397341</v>
      </c>
      <c r="H41" s="24">
        <f>IF(E41=0,"",F41/E41-1)</f>
        <v>0.12038312698169618</v>
      </c>
      <c r="I41" s="25">
        <f>IF(D41=0,"N/A",F41/D41)</f>
        <v>9.5000078314271916E-2</v>
      </c>
    </row>
    <row r="42" spans="1:9">
      <c r="A42" s="8" t="s">
        <v>14</v>
      </c>
      <c r="B42" s="8" t="s">
        <v>69</v>
      </c>
      <c r="C42" s="16">
        <f>SUM(C38:C41)</f>
        <v>2962777004</v>
      </c>
      <c r="D42" s="16">
        <f>SUM(D38:D41)</f>
        <v>3068607390</v>
      </c>
      <c r="E42" s="16">
        <f>SUM(E38:E41)</f>
        <v>281464054</v>
      </c>
      <c r="F42" s="16">
        <f>SUM(F38:F41)</f>
        <v>291518086</v>
      </c>
      <c r="G42" s="16">
        <f>SUM(G38:G41)</f>
        <v>105830386</v>
      </c>
      <c r="H42" s="20">
        <f>IF(E42=0,"",F42/E42-1)</f>
        <v>3.5720483156261196E-2</v>
      </c>
      <c r="I42" s="26">
        <f>IF(D42=0,"N/A",F42/D42)</f>
        <v>9.5000125121904241E-2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48633070</v>
      </c>
      <c r="D47" s="3">
        <v>47891005</v>
      </c>
      <c r="E47" s="30">
        <v>4620143</v>
      </c>
      <c r="F47" s="3">
        <v>4549650</v>
      </c>
      <c r="G47" s="18">
        <f>D47-C47</f>
        <v>-742065</v>
      </c>
      <c r="H47" s="19">
        <f>IF(E47=0,"",F47/E47-1)</f>
        <v>-1.5257752844446637E-2</v>
      </c>
      <c r="I47" s="23">
        <f>IF(D47=0,"N/A",F47/D47)</f>
        <v>9.5000094485384046E-2</v>
      </c>
    </row>
    <row r="48" spans="1:9">
      <c r="A48" s="29">
        <v>730</v>
      </c>
      <c r="B48" s="38" t="s">
        <v>67</v>
      </c>
      <c r="C48" s="31">
        <v>109994632</v>
      </c>
      <c r="D48" s="4">
        <v>103672152</v>
      </c>
      <c r="E48" s="31">
        <v>10449519</v>
      </c>
      <c r="F48" s="4">
        <v>9848883</v>
      </c>
      <c r="G48" s="27">
        <f>D48-C48</f>
        <v>-6322480</v>
      </c>
      <c r="H48" s="24">
        <f>IF(E48=0,"",F48/E48-1)</f>
        <v>-5.7479774906385672E-2</v>
      </c>
      <c r="I48" s="25">
        <f>IF(D48=0,"N/A",F48/D48)</f>
        <v>9.5000275483815552E-2</v>
      </c>
    </row>
    <row r="49" spans="1:9">
      <c r="A49" s="8" t="s">
        <v>17</v>
      </c>
      <c r="B49" s="8" t="s">
        <v>68</v>
      </c>
      <c r="C49" s="16">
        <f>SUM(C47:C48)</f>
        <v>158627702</v>
      </c>
      <c r="D49" s="16">
        <f>SUM(D47:D48)</f>
        <v>151563157</v>
      </c>
      <c r="E49" s="16">
        <f>SUM(E47:E48)</f>
        <v>15069662</v>
      </c>
      <c r="F49" s="16">
        <f>SUM(F47:F48)</f>
        <v>14398533</v>
      </c>
      <c r="G49" s="16">
        <f>SUM(G47:G48)</f>
        <v>-7064545</v>
      </c>
      <c r="H49" s="20">
        <f>IF(E49=0,"",F49/E49-1)</f>
        <v>-4.4535106361376919E-2</v>
      </c>
      <c r="I49" s="26">
        <f>IF(D49=0,"N/A",F49/D49)</f>
        <v>9.5000218291837246E-2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5060595</v>
      </c>
      <c r="D56" s="3">
        <v>5073701</v>
      </c>
      <c r="E56" s="30">
        <v>581967</v>
      </c>
      <c r="F56" s="3">
        <v>583476</v>
      </c>
      <c r="G56" s="18">
        <f>D56-C56</f>
        <v>13106</v>
      </c>
      <c r="H56" s="19">
        <f t="shared" ref="H56:H87" si="2">IF(E56=0,"",F56/E56-1)</f>
        <v>2.5929305269887237E-3</v>
      </c>
      <c r="I56" s="23">
        <f t="shared" ref="I56:I87" si="3">IF(D56=0,"N/A",F56/D56)</f>
        <v>0.11500007588149164</v>
      </c>
    </row>
    <row r="57" spans="1:9">
      <c r="A57" s="1">
        <v>502</v>
      </c>
      <c r="B57" s="1" t="s">
        <v>28</v>
      </c>
      <c r="C57" s="30"/>
      <c r="D57" s="3">
        <v>0</v>
      </c>
      <c r="E57" s="30"/>
      <c r="F57" s="3">
        <v>0</v>
      </c>
      <c r="G57" s="18">
        <f t="shared" ref="G57:G86" si="4">D57-C57</f>
        <v>0</v>
      </c>
      <c r="H57" s="19" t="str">
        <f t="shared" si="2"/>
        <v/>
      </c>
      <c r="I57" s="23" t="str">
        <f t="shared" si="3"/>
        <v>N/A</v>
      </c>
    </row>
    <row r="58" spans="1:9">
      <c r="A58" s="1">
        <v>503</v>
      </c>
      <c r="B58" s="1" t="s">
        <v>29</v>
      </c>
      <c r="C58" s="30">
        <v>2685</v>
      </c>
      <c r="D58" s="3">
        <v>2373</v>
      </c>
      <c r="E58" s="30">
        <v>309</v>
      </c>
      <c r="F58" s="3">
        <v>273</v>
      </c>
      <c r="G58" s="18">
        <f t="shared" si="4"/>
        <v>-312</v>
      </c>
      <c r="H58" s="19">
        <f t="shared" si="2"/>
        <v>-0.11650485436893199</v>
      </c>
      <c r="I58" s="23">
        <f t="shared" si="3"/>
        <v>0.11504424778761062</v>
      </c>
    </row>
    <row r="59" spans="1:9">
      <c r="A59" s="1">
        <v>504</v>
      </c>
      <c r="B59" s="1" t="s">
        <v>30</v>
      </c>
      <c r="C59" s="30"/>
      <c r="D59" s="3">
        <v>0</v>
      </c>
      <c r="E59" s="30"/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/>
      <c r="D60" s="3">
        <v>0</v>
      </c>
      <c r="E60" s="30"/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300239</v>
      </c>
      <c r="D61" s="3">
        <v>290402</v>
      </c>
      <c r="E61" s="30">
        <v>34527</v>
      </c>
      <c r="F61" s="3">
        <v>33396</v>
      </c>
      <c r="G61" s="18">
        <f t="shared" si="4"/>
        <v>-9837</v>
      </c>
      <c r="H61" s="19">
        <f t="shared" si="2"/>
        <v>-3.2756972803892559E-2</v>
      </c>
      <c r="I61" s="23">
        <f t="shared" si="3"/>
        <v>0.1149992079944353</v>
      </c>
    </row>
    <row r="62" spans="1:9">
      <c r="A62" s="1">
        <v>507</v>
      </c>
      <c r="B62" s="1" t="s">
        <v>33</v>
      </c>
      <c r="C62" s="30">
        <v>405052</v>
      </c>
      <c r="D62" s="3">
        <v>308668</v>
      </c>
      <c r="E62" s="30">
        <v>46581</v>
      </c>
      <c r="F62" s="3">
        <v>35496</v>
      </c>
      <c r="G62" s="18">
        <f t="shared" si="4"/>
        <v>-96384</v>
      </c>
      <c r="H62" s="19">
        <f t="shared" si="2"/>
        <v>-0.23797256392091193</v>
      </c>
      <c r="I62" s="23">
        <f t="shared" si="3"/>
        <v>0.11499734342400249</v>
      </c>
    </row>
    <row r="63" spans="1:9">
      <c r="A63" s="1">
        <v>508</v>
      </c>
      <c r="B63" s="1" t="s">
        <v>34</v>
      </c>
      <c r="C63" s="30">
        <v>9833</v>
      </c>
      <c r="D63" s="3">
        <v>497110</v>
      </c>
      <c r="E63" s="30">
        <v>1131</v>
      </c>
      <c r="F63" s="3">
        <v>57168</v>
      </c>
      <c r="G63" s="18">
        <f t="shared" si="4"/>
        <v>487277</v>
      </c>
      <c r="H63" s="19">
        <f t="shared" si="2"/>
        <v>49.54641909814324</v>
      </c>
      <c r="I63" s="23">
        <f t="shared" si="3"/>
        <v>0.11500070406952184</v>
      </c>
    </row>
    <row r="64" spans="1:9">
      <c r="A64" s="1">
        <v>509</v>
      </c>
      <c r="B64" s="1" t="s">
        <v>24</v>
      </c>
      <c r="C64" s="30">
        <v>1965539</v>
      </c>
      <c r="D64" s="3">
        <v>2460968</v>
      </c>
      <c r="E64" s="30">
        <v>226038</v>
      </c>
      <c r="F64" s="3">
        <v>283011</v>
      </c>
      <c r="G64" s="18">
        <f t="shared" si="4"/>
        <v>495429</v>
      </c>
      <c r="H64" s="19">
        <f t="shared" si="2"/>
        <v>0.25205054017466089</v>
      </c>
      <c r="I64" s="23">
        <f t="shared" si="3"/>
        <v>0.11499986996986551</v>
      </c>
    </row>
    <row r="65" spans="1:9">
      <c r="A65" s="1">
        <v>510</v>
      </c>
      <c r="B65" s="1" t="s">
        <v>35</v>
      </c>
      <c r="C65" s="30">
        <v>258162</v>
      </c>
      <c r="D65" s="3">
        <v>301525</v>
      </c>
      <c r="E65" s="30">
        <v>29689</v>
      </c>
      <c r="F65" s="3">
        <v>34676</v>
      </c>
      <c r="G65" s="18">
        <f t="shared" si="4"/>
        <v>43363</v>
      </c>
      <c r="H65" s="19">
        <f t="shared" si="2"/>
        <v>0.16797467075347772</v>
      </c>
      <c r="I65" s="23">
        <f t="shared" si="3"/>
        <v>0.1150020727966172</v>
      </c>
    </row>
    <row r="66" spans="1:9">
      <c r="A66" s="1">
        <v>511</v>
      </c>
      <c r="B66" s="1" t="s">
        <v>36</v>
      </c>
      <c r="C66" s="30">
        <v>174391</v>
      </c>
      <c r="D66" s="3">
        <v>326787</v>
      </c>
      <c r="E66" s="30">
        <v>20055</v>
      </c>
      <c r="F66" s="3">
        <v>37581</v>
      </c>
      <c r="G66" s="18">
        <f t="shared" si="4"/>
        <v>152396</v>
      </c>
      <c r="H66" s="19">
        <f t="shared" si="2"/>
        <v>0.87389678384442782</v>
      </c>
      <c r="I66" s="23">
        <f t="shared" si="3"/>
        <v>0.11500151474813869</v>
      </c>
    </row>
    <row r="67" spans="1:9">
      <c r="A67" s="1">
        <v>512</v>
      </c>
      <c r="B67" s="1" t="s">
        <v>37</v>
      </c>
      <c r="C67" s="30">
        <v>3028619</v>
      </c>
      <c r="D67" s="3">
        <v>2280370</v>
      </c>
      <c r="E67" s="30">
        <v>348290</v>
      </c>
      <c r="F67" s="3">
        <v>262243</v>
      </c>
      <c r="G67" s="18">
        <f t="shared" si="4"/>
        <v>-748249</v>
      </c>
      <c r="H67" s="19">
        <f t="shared" si="2"/>
        <v>-0.24705561457406189</v>
      </c>
      <c r="I67" s="23">
        <f t="shared" si="3"/>
        <v>0.11500019733639716</v>
      </c>
    </row>
    <row r="68" spans="1:9">
      <c r="A68" s="1">
        <v>513</v>
      </c>
      <c r="B68" s="1" t="s">
        <v>38</v>
      </c>
      <c r="C68" s="30">
        <v>540128</v>
      </c>
      <c r="D68" s="3">
        <v>529910</v>
      </c>
      <c r="E68" s="30">
        <v>62114</v>
      </c>
      <c r="F68" s="3">
        <v>60939</v>
      </c>
      <c r="G68" s="18">
        <f t="shared" si="4"/>
        <v>-10218</v>
      </c>
      <c r="H68" s="19">
        <f t="shared" si="2"/>
        <v>-1.8916830344205771E-2</v>
      </c>
      <c r="I68" s="23">
        <f t="shared" si="3"/>
        <v>0.11499877337661112</v>
      </c>
    </row>
    <row r="69" spans="1:9">
      <c r="A69" s="1">
        <v>514</v>
      </c>
      <c r="B69" s="1" t="s">
        <v>39</v>
      </c>
      <c r="C69" s="30">
        <v>28354</v>
      </c>
      <c r="D69" s="3">
        <v>23702</v>
      </c>
      <c r="E69" s="30">
        <v>3261</v>
      </c>
      <c r="F69" s="3">
        <v>2726</v>
      </c>
      <c r="G69" s="18">
        <f t="shared" si="4"/>
        <v>-4652</v>
      </c>
      <c r="H69" s="19">
        <f t="shared" si="2"/>
        <v>-0.16406010426249618</v>
      </c>
      <c r="I69" s="23">
        <f t="shared" si="3"/>
        <v>0.11501139144376002</v>
      </c>
    </row>
    <row r="70" spans="1:9">
      <c r="A70" s="1">
        <v>515</v>
      </c>
      <c r="B70" s="1" t="s">
        <v>40</v>
      </c>
      <c r="C70" s="30"/>
      <c r="D70" s="3">
        <v>0</v>
      </c>
      <c r="E70" s="30"/>
      <c r="F70" s="3">
        <v>0</v>
      </c>
      <c r="G70" s="18">
        <f t="shared" si="4"/>
        <v>0</v>
      </c>
      <c r="H70" s="19" t="str">
        <f t="shared" si="2"/>
        <v/>
      </c>
      <c r="I70" s="23" t="str">
        <f t="shared" si="3"/>
        <v>N/A</v>
      </c>
    </row>
    <row r="71" spans="1:9">
      <c r="A71" s="1">
        <v>516</v>
      </c>
      <c r="B71" s="1" t="s">
        <v>41</v>
      </c>
      <c r="C71" s="30">
        <v>47120</v>
      </c>
      <c r="D71" s="3">
        <v>2624930</v>
      </c>
      <c r="E71" s="30">
        <v>5418</v>
      </c>
      <c r="F71" s="3">
        <v>301868</v>
      </c>
      <c r="G71" s="18">
        <f t="shared" si="4"/>
        <v>2577810</v>
      </c>
      <c r="H71" s="19">
        <f t="shared" si="2"/>
        <v>54.715762273901809</v>
      </c>
      <c r="I71" s="23">
        <f t="shared" si="3"/>
        <v>0.11500040001066696</v>
      </c>
    </row>
    <row r="72" spans="1:9">
      <c r="A72" s="1">
        <v>517</v>
      </c>
      <c r="B72" s="1" t="s">
        <v>42</v>
      </c>
      <c r="C72" s="30"/>
      <c r="D72" s="3">
        <v>2686440</v>
      </c>
      <c r="E72" s="30"/>
      <c r="F72" s="3">
        <v>308941</v>
      </c>
      <c r="G72" s="18">
        <f t="shared" si="4"/>
        <v>2686440</v>
      </c>
      <c r="H72" s="19" t="str">
        <f t="shared" si="2"/>
        <v/>
      </c>
      <c r="I72" s="23">
        <f t="shared" si="3"/>
        <v>0.11500014889593663</v>
      </c>
    </row>
    <row r="73" spans="1:9">
      <c r="A73" s="1">
        <v>518</v>
      </c>
      <c r="B73" s="1" t="s">
        <v>43</v>
      </c>
      <c r="C73" s="30">
        <v>6834800</v>
      </c>
      <c r="D73" s="3">
        <v>15952830</v>
      </c>
      <c r="E73" s="30">
        <v>786002</v>
      </c>
      <c r="F73" s="3">
        <v>1834578</v>
      </c>
      <c r="G73" s="18">
        <f t="shared" si="4"/>
        <v>9118030</v>
      </c>
      <c r="H73" s="19">
        <f t="shared" si="2"/>
        <v>1.3340627631990758</v>
      </c>
      <c r="I73" s="23">
        <f t="shared" si="3"/>
        <v>0.11500015984624672</v>
      </c>
    </row>
    <row r="74" spans="1:9">
      <c r="A74" s="1">
        <v>519</v>
      </c>
      <c r="B74" s="1" t="s">
        <v>44</v>
      </c>
      <c r="C74" s="30">
        <v>548548</v>
      </c>
      <c r="D74" s="3">
        <v>792396</v>
      </c>
      <c r="E74" s="30">
        <v>63083</v>
      </c>
      <c r="F74" s="3">
        <v>91125</v>
      </c>
      <c r="G74" s="18">
        <f t="shared" si="4"/>
        <v>243848</v>
      </c>
      <c r="H74" s="19">
        <f t="shared" si="2"/>
        <v>0.44452546644896396</v>
      </c>
      <c r="I74" s="23">
        <f t="shared" si="3"/>
        <v>0.1149993185225569</v>
      </c>
    </row>
    <row r="75" spans="1:9">
      <c r="A75" s="1">
        <v>520</v>
      </c>
      <c r="B75" s="1" t="s">
        <v>51</v>
      </c>
      <c r="C75" s="30">
        <v>2275</v>
      </c>
      <c r="D75" s="3">
        <v>0</v>
      </c>
      <c r="E75" s="30">
        <v>262</v>
      </c>
      <c r="F75" s="3">
        <v>0</v>
      </c>
      <c r="G75" s="18">
        <f t="shared" si="4"/>
        <v>-2275</v>
      </c>
      <c r="H75" s="19">
        <f t="shared" si="2"/>
        <v>-1</v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/>
      <c r="D76" s="3">
        <v>0</v>
      </c>
      <c r="E76" s="30"/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790774322</v>
      </c>
      <c r="D77" s="3">
        <v>661524438</v>
      </c>
      <c r="E77" s="30">
        <v>90939048</v>
      </c>
      <c r="F77" s="3">
        <v>76075317</v>
      </c>
      <c r="G77" s="18">
        <f t="shared" si="4"/>
        <v>-129249884</v>
      </c>
      <c r="H77" s="19">
        <f t="shared" si="2"/>
        <v>-0.16344718057747865</v>
      </c>
      <c r="I77" s="23">
        <f t="shared" si="3"/>
        <v>0.11500001002230548</v>
      </c>
    </row>
    <row r="78" spans="1:9">
      <c r="A78" s="1">
        <v>523</v>
      </c>
      <c r="B78" s="1" t="s">
        <v>21</v>
      </c>
      <c r="C78" s="30"/>
      <c r="D78" s="3">
        <v>0</v>
      </c>
      <c r="E78" s="30"/>
      <c r="F78" s="3">
        <v>0</v>
      </c>
      <c r="G78" s="18">
        <f t="shared" si="4"/>
        <v>0</v>
      </c>
      <c r="H78" s="19" t="str">
        <f t="shared" si="2"/>
        <v/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/>
      <c r="D79" s="3">
        <v>0</v>
      </c>
      <c r="E79" s="30"/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3235276</v>
      </c>
      <c r="D80" s="3">
        <v>2621728</v>
      </c>
      <c r="E80" s="30">
        <v>372057</v>
      </c>
      <c r="F80" s="3">
        <v>301498</v>
      </c>
      <c r="G80" s="18">
        <f t="shared" si="4"/>
        <v>-613548</v>
      </c>
      <c r="H80" s="19">
        <f t="shared" si="2"/>
        <v>-0.18964567257167586</v>
      </c>
      <c r="I80" s="23">
        <f t="shared" si="3"/>
        <v>0.11499972537196841</v>
      </c>
    </row>
    <row r="81" spans="1:9">
      <c r="A81" s="1">
        <v>526</v>
      </c>
      <c r="B81" s="1" t="s">
        <v>47</v>
      </c>
      <c r="C81" s="30">
        <v>11038381</v>
      </c>
      <c r="D81" s="3">
        <v>7205383</v>
      </c>
      <c r="E81" s="30">
        <v>1269414</v>
      </c>
      <c r="F81" s="3">
        <v>828618</v>
      </c>
      <c r="G81" s="18">
        <f t="shared" si="4"/>
        <v>-3832998</v>
      </c>
      <c r="H81" s="19">
        <f t="shared" si="2"/>
        <v>-0.34724368882019574</v>
      </c>
      <c r="I81" s="23">
        <f t="shared" si="3"/>
        <v>0.11499985496954152</v>
      </c>
    </row>
    <row r="82" spans="1:9">
      <c r="A82" s="1">
        <v>527</v>
      </c>
      <c r="B82" s="1" t="s">
        <v>48</v>
      </c>
      <c r="C82" s="30">
        <v>17735970</v>
      </c>
      <c r="D82" s="3">
        <v>19589480</v>
      </c>
      <c r="E82" s="30">
        <v>2039637</v>
      </c>
      <c r="F82" s="3">
        <v>2252790</v>
      </c>
      <c r="G82" s="18">
        <f t="shared" si="4"/>
        <v>1853510</v>
      </c>
      <c r="H82" s="19">
        <f t="shared" si="2"/>
        <v>0.10450536051267956</v>
      </c>
      <c r="I82" s="23">
        <f t="shared" si="3"/>
        <v>0.11499998979043854</v>
      </c>
    </row>
    <row r="83" spans="1:9">
      <c r="A83" s="1">
        <v>528</v>
      </c>
      <c r="B83" s="1" t="s">
        <v>49</v>
      </c>
      <c r="C83" s="30"/>
      <c r="D83" s="3">
        <v>43645601</v>
      </c>
      <c r="E83" s="30"/>
      <c r="F83" s="3">
        <v>5019245</v>
      </c>
      <c r="G83" s="18">
        <f t="shared" si="4"/>
        <v>43645601</v>
      </c>
      <c r="H83" s="19" t="str">
        <f t="shared" si="2"/>
        <v/>
      </c>
      <c r="I83" s="23">
        <f t="shared" si="3"/>
        <v>0.11500002027695758</v>
      </c>
    </row>
    <row r="84" spans="1:9">
      <c r="A84" s="1">
        <v>529</v>
      </c>
      <c r="B84" s="1" t="s">
        <v>50</v>
      </c>
      <c r="C84" s="30">
        <v>10540106</v>
      </c>
      <c r="D84" s="3">
        <v>0</v>
      </c>
      <c r="E84" s="30">
        <v>1212114</v>
      </c>
      <c r="F84" s="3">
        <v>0</v>
      </c>
      <c r="G84" s="18">
        <f t="shared" si="4"/>
        <v>-10540106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377450</v>
      </c>
      <c r="D85" s="3">
        <v>377450</v>
      </c>
      <c r="E85" s="30">
        <v>43406</v>
      </c>
      <c r="F85" s="3">
        <v>43406</v>
      </c>
      <c r="G85" s="18">
        <f t="shared" si="4"/>
        <v>0</v>
      </c>
      <c r="H85" s="19">
        <f t="shared" si="2"/>
        <v>0</v>
      </c>
      <c r="I85" s="23">
        <f t="shared" si="3"/>
        <v>0.1149980129818519</v>
      </c>
    </row>
    <row r="86" spans="1:9">
      <c r="A86" s="29">
        <v>531</v>
      </c>
      <c r="B86" s="29" t="s">
        <v>52</v>
      </c>
      <c r="C86" s="31">
        <v>42306505</v>
      </c>
      <c r="D86" s="4">
        <v>41754540</v>
      </c>
      <c r="E86" s="31">
        <v>4865248</v>
      </c>
      <c r="F86" s="4">
        <v>4801772.1000000006</v>
      </c>
      <c r="G86" s="27">
        <f t="shared" si="4"/>
        <v>-551965</v>
      </c>
      <c r="H86" s="24">
        <f t="shared" si="2"/>
        <v>-1.304679638119155E-2</v>
      </c>
      <c r="I86" s="25">
        <f t="shared" si="3"/>
        <v>0.11500000000000002</v>
      </c>
    </row>
    <row r="87" spans="1:9">
      <c r="A87" s="8" t="s">
        <v>19</v>
      </c>
      <c r="B87" s="8" t="s">
        <v>26</v>
      </c>
      <c r="C87" s="16">
        <f>SUM(C56:C85)</f>
        <v>852907845</v>
      </c>
      <c r="D87" s="16">
        <f>SUM(D56:D85)</f>
        <v>769116192</v>
      </c>
      <c r="E87" s="16">
        <f>SUM(E56:E85)</f>
        <v>98084403</v>
      </c>
      <c r="F87" s="16">
        <f>SUM(F56:F85)</f>
        <v>88448371</v>
      </c>
      <c r="G87" s="16">
        <f>SUM(G56:G86)</f>
        <v>-84343618</v>
      </c>
      <c r="H87" s="20">
        <f t="shared" si="2"/>
        <v>-9.8242245507677683E-2</v>
      </c>
      <c r="I87" s="26">
        <f t="shared" si="3"/>
        <v>0.11500001159772749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</sheetPr>
  <dimension ref="A1:J87"/>
  <sheetViews>
    <sheetView workbookViewId="0">
      <selection activeCell="C29" sqref="C29:C31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"GOSHEN COUNTY "&amp;D3</f>
        <v>GOSHEN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383186031</v>
      </c>
      <c r="D6" s="18">
        <f>D25</f>
        <v>360446688</v>
      </c>
      <c r="E6" s="30">
        <f>E25</f>
        <v>36402683</v>
      </c>
      <c r="F6" s="18">
        <f>F25</f>
        <v>34242457</v>
      </c>
      <c r="G6" s="18">
        <f t="shared" ref="G6:G11" si="0">D6-C6</f>
        <v>-22739343</v>
      </c>
      <c r="H6" s="19">
        <f>IF(E6=0,"",F6/E6-1)</f>
        <v>-5.9342494068363005E-2</v>
      </c>
      <c r="I6" s="23">
        <f>IF(D6=0,"N/A",F6/D6)</f>
        <v>9.5000060036617678E-2</v>
      </c>
    </row>
    <row r="7" spans="1:10">
      <c r="A7" s="1" t="s">
        <v>14</v>
      </c>
      <c r="B7" s="37" t="s">
        <v>70</v>
      </c>
      <c r="C7" s="30">
        <f>C42</f>
        <v>842627435</v>
      </c>
      <c r="D7" s="18">
        <f>D42</f>
        <v>864509463</v>
      </c>
      <c r="E7" s="30">
        <f>E42</f>
        <v>80049709</v>
      </c>
      <c r="F7" s="18">
        <f>F42</f>
        <v>82129198</v>
      </c>
      <c r="G7" s="18">
        <f t="shared" si="0"/>
        <v>21882028</v>
      </c>
      <c r="H7" s="19">
        <f t="shared" ref="H7:H14" si="1">IF(E7=0,"",F7/E7-1)</f>
        <v>2.5977471073630021E-2</v>
      </c>
      <c r="I7" s="23">
        <f>IF(D7=0,"N/A",F7/D7)</f>
        <v>9.5000924240895207E-2</v>
      </c>
    </row>
    <row r="8" spans="1:10">
      <c r="A8" s="1" t="s">
        <v>17</v>
      </c>
      <c r="B8" s="37" t="s">
        <v>71</v>
      </c>
      <c r="C8" s="30">
        <f>C49</f>
        <v>83042082</v>
      </c>
      <c r="D8" s="18">
        <f>D49</f>
        <v>82681213</v>
      </c>
      <c r="E8" s="30">
        <f>E49</f>
        <v>7888997</v>
      </c>
      <c r="F8" s="18">
        <f>F49</f>
        <v>7854706</v>
      </c>
      <c r="G8" s="18">
        <f t="shared" si="0"/>
        <v>-360869</v>
      </c>
      <c r="H8" s="19">
        <f t="shared" si="1"/>
        <v>-4.3466869108962358E-3</v>
      </c>
      <c r="I8" s="23">
        <f>IF(D8=0,"N/A",F8/D8)</f>
        <v>9.4999888305944427E-2</v>
      </c>
    </row>
    <row r="9" spans="1:10">
      <c r="A9" s="1" t="s">
        <v>19</v>
      </c>
      <c r="B9" s="37" t="s">
        <v>20</v>
      </c>
      <c r="C9" s="30">
        <f>C87</f>
        <v>99420410</v>
      </c>
      <c r="D9" s="18">
        <f>D87</f>
        <v>82831246</v>
      </c>
      <c r="E9" s="30">
        <f>E87</f>
        <v>10795974</v>
      </c>
      <c r="F9" s="18">
        <f>F87</f>
        <v>9525596</v>
      </c>
      <c r="G9" s="18">
        <f t="shared" si="0"/>
        <v>-16589164</v>
      </c>
      <c r="H9" s="19">
        <f t="shared" si="1"/>
        <v>-0.11767145789717537</v>
      </c>
      <c r="I9" s="23">
        <f>IF(D9=0,"N/A",F9/D9)</f>
        <v>0.11500003271712224</v>
      </c>
    </row>
    <row r="10" spans="1:10">
      <c r="B10" s="1" t="s">
        <v>23</v>
      </c>
      <c r="C10" s="30">
        <f>'MINERAL VALUE DETAIL'!V39</f>
        <v>266147</v>
      </c>
      <c r="D10" s="310">
        <f>'STATE ASSESSED'!C12</f>
        <v>103652</v>
      </c>
      <c r="E10" s="30">
        <f>C10</f>
        <v>266147</v>
      </c>
      <c r="F10" s="310">
        <f>D10</f>
        <v>103652</v>
      </c>
      <c r="G10" s="18">
        <f t="shared" si="0"/>
        <v>-162495</v>
      </c>
      <c r="H10" s="19">
        <f t="shared" si="1"/>
        <v>-0.61054605161809072</v>
      </c>
      <c r="I10" s="23">
        <f>IF(D10=0,"N/A",F10/D10)</f>
        <v>1</v>
      </c>
    </row>
    <row r="11" spans="1:10">
      <c r="B11" s="1" t="s">
        <v>66</v>
      </c>
      <c r="C11" s="311">
        <f>'STATE ASSESSED'!E12</f>
        <v>525829784</v>
      </c>
      <c r="D11" s="310">
        <f>'STATE ASSESSED'!F12</f>
        <v>503771371</v>
      </c>
      <c r="E11" s="30">
        <f>'STATE ASSESSED'!H12</f>
        <v>60266962</v>
      </c>
      <c r="F11" s="310">
        <f>'STATE ASSESSED'!I12</f>
        <v>57706914</v>
      </c>
      <c r="G11" s="18">
        <f t="shared" si="0"/>
        <v>-22058413</v>
      </c>
      <c r="H11" s="19">
        <f>IF(E11=0,"",F11/E11-1)</f>
        <v>-4.2478464403100324E-2</v>
      </c>
      <c r="I11" s="23">
        <f>F11/D11</f>
        <v>0.1145498083494705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1408275958</v>
      </c>
      <c r="D13" s="16">
        <f>SUM(D6:D9)</f>
        <v>1390468610</v>
      </c>
      <c r="E13" s="16">
        <f>SUM(E6:E9)</f>
        <v>135137363</v>
      </c>
      <c r="F13" s="16">
        <f>SUM(F6:F9)</f>
        <v>133751957</v>
      </c>
      <c r="G13" s="16">
        <f>SUM(G6:G9)</f>
        <v>-17807348</v>
      </c>
      <c r="H13" s="20">
        <f t="shared" si="1"/>
        <v>-1.0251835386191455E-2</v>
      </c>
      <c r="I13" s="22"/>
    </row>
    <row r="14" spans="1:10">
      <c r="B14" s="13" t="s">
        <v>74</v>
      </c>
      <c r="C14" s="17">
        <f>SUM(C10:C11)</f>
        <v>526095931</v>
      </c>
      <c r="D14" s="17">
        <f>SUM(D10:D11)</f>
        <v>503875023</v>
      </c>
      <c r="E14" s="17">
        <f>SUM(E10:E11)</f>
        <v>60533109</v>
      </c>
      <c r="F14" s="17">
        <f>SUM(F10:F11)</f>
        <v>57810566</v>
      </c>
      <c r="G14" s="17">
        <f>SUM(G10:G11)</f>
        <v>-22220908</v>
      </c>
      <c r="H14" s="21">
        <f t="shared" si="1"/>
        <v>-4.4976097295779116E-2</v>
      </c>
      <c r="I14" s="22"/>
    </row>
    <row r="15" spans="1:10">
      <c r="B15" s="8" t="s">
        <v>72</v>
      </c>
      <c r="C15" s="16">
        <f>SUM(C13:C14)</f>
        <v>1934371889</v>
      </c>
      <c r="D15" s="16">
        <f>SUM(D13:D14)</f>
        <v>1894343633</v>
      </c>
      <c r="E15" s="16">
        <f>SUM(E13:E14)</f>
        <v>195670472</v>
      </c>
      <c r="F15" s="16">
        <f>SUM(F13:F14)</f>
        <v>191562523</v>
      </c>
      <c r="G15" s="16">
        <f>SUM(G13:G14)</f>
        <v>-40028256</v>
      </c>
      <c r="H15" s="20">
        <f>IF(E15=0,"",F15/E15-1)</f>
        <v>-2.099422032364695E-2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216300169</v>
      </c>
      <c r="D22" s="340">
        <v>190406381</v>
      </c>
      <c r="E22" s="30">
        <v>20548511</v>
      </c>
      <c r="F22" s="3">
        <v>18088614</v>
      </c>
      <c r="G22" s="18">
        <f>D22-C22</f>
        <v>-25893788</v>
      </c>
      <c r="H22" s="19">
        <f>IF(E22=0,"",F22/E22-1)</f>
        <v>-0.11971169103201684</v>
      </c>
      <c r="I22" s="23">
        <f>IF(D22=0,"N/A",F22/D22)</f>
        <v>9.5000040991273293E-2</v>
      </c>
    </row>
    <row r="23" spans="1:9">
      <c r="A23" s="1">
        <v>120</v>
      </c>
      <c r="B23" s="37" t="s">
        <v>76</v>
      </c>
      <c r="C23" s="30">
        <v>63081832</v>
      </c>
      <c r="D23" s="340">
        <v>58153368</v>
      </c>
      <c r="E23" s="30">
        <v>5992785</v>
      </c>
      <c r="F23" s="3">
        <v>5524594</v>
      </c>
      <c r="G23" s="18">
        <f>D23-C23</f>
        <v>-4928464</v>
      </c>
      <c r="H23" s="19">
        <f>IF(E23=0,"",F23/E23-1)</f>
        <v>-7.8125779583282262E-2</v>
      </c>
      <c r="I23" s="23">
        <f>IF(D23=0,"N/A",F23/D23)</f>
        <v>9.5000413389642366E-2</v>
      </c>
    </row>
    <row r="24" spans="1:9">
      <c r="A24" s="29">
        <v>130</v>
      </c>
      <c r="B24" s="38" t="s">
        <v>77</v>
      </c>
      <c r="C24" s="31">
        <v>103804030</v>
      </c>
      <c r="D24" s="341">
        <v>111886939</v>
      </c>
      <c r="E24" s="31">
        <v>9861387</v>
      </c>
      <c r="F24" s="4">
        <v>10629249</v>
      </c>
      <c r="G24" s="27">
        <f>D24-C24</f>
        <v>8082909</v>
      </c>
      <c r="H24" s="24">
        <f>IF(E24=0,"",F24/E24-1)</f>
        <v>7.7865517294879449E-2</v>
      </c>
      <c r="I24" s="25">
        <f>IF(D24=0,"N/A",F24/D24)</f>
        <v>9.4999908791856394E-2</v>
      </c>
    </row>
    <row r="25" spans="1:9">
      <c r="A25" s="8" t="s">
        <v>15</v>
      </c>
      <c r="B25" s="8" t="s">
        <v>16</v>
      </c>
      <c r="C25" s="16">
        <f>SUM(C22:C24)</f>
        <v>383186031</v>
      </c>
      <c r="D25" s="16">
        <f>SUM(D22:D24)</f>
        <v>360446688</v>
      </c>
      <c r="E25" s="16">
        <f>SUM(E22:E24)</f>
        <v>36402683</v>
      </c>
      <c r="F25" s="16">
        <f>SUM(F22:F24)</f>
        <v>34242457</v>
      </c>
      <c r="G25" s="16">
        <f>SUM(G22:G24)</f>
        <v>-22739343</v>
      </c>
      <c r="H25" s="20">
        <f>IF(E25=0,"",F25/E25-1)</f>
        <v>-5.9342494068363005E-2</v>
      </c>
      <c r="I25" s="26">
        <f>IF(D25=0,"N/A",F25/D25)</f>
        <v>9.5000060036617678E-2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110896.32259999998</v>
      </c>
      <c r="D29" s="3">
        <v>111515.4037</v>
      </c>
      <c r="E29" s="32">
        <v>1167.4608693293305</v>
      </c>
      <c r="F29" s="39">
        <f>IF(D29&lt;&gt;0,D22/D29,0)</f>
        <v>1707.4446639877071</v>
      </c>
      <c r="G29" s="18">
        <f>D29-C29</f>
        <v>619.08110000001034</v>
      </c>
      <c r="H29" s="28">
        <f>F29-E29</f>
        <v>539.98379465837661</v>
      </c>
      <c r="I29" s="2"/>
    </row>
    <row r="30" spans="1:9">
      <c r="A30" s="1">
        <v>120</v>
      </c>
      <c r="B30" s="37" t="s">
        <v>76</v>
      </c>
      <c r="C30" s="30">
        <v>149235.62</v>
      </c>
      <c r="D30" s="3">
        <v>151247.74</v>
      </c>
      <c r="E30" s="32">
        <v>287.5415072217283</v>
      </c>
      <c r="F30" s="39">
        <f>IF(D30&lt;&gt;0,D23/D30,0)</f>
        <v>384.49082280502176</v>
      </c>
      <c r="G30" s="18">
        <f>D30-C30</f>
        <v>2012.1199999999953</v>
      </c>
      <c r="H30" s="28">
        <f>F30-E30</f>
        <v>96.949315583293469</v>
      </c>
      <c r="I30" s="2"/>
    </row>
    <row r="31" spans="1:9">
      <c r="A31" s="1">
        <v>130</v>
      </c>
      <c r="B31" s="37" t="s">
        <v>77</v>
      </c>
      <c r="C31" s="30">
        <v>1007946.4987000001</v>
      </c>
      <c r="D31" s="3">
        <v>1005548.5096</v>
      </c>
      <c r="E31" s="32">
        <v>81.596058189766936</v>
      </c>
      <c r="F31" s="39">
        <f>IF(D31&lt;&gt;0,D24/D31,0)</f>
        <v>111.26955878489426</v>
      </c>
      <c r="G31" s="18">
        <f>D31-C31</f>
        <v>-2397.9891000001226</v>
      </c>
      <c r="H31" s="28">
        <f>F31-E31</f>
        <v>29.673500595127322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109691465</v>
      </c>
      <c r="D38" s="3">
        <v>110490500</v>
      </c>
      <c r="E38" s="30">
        <v>10420751</v>
      </c>
      <c r="F38" s="3">
        <v>10497286</v>
      </c>
      <c r="G38" s="18">
        <f>D38-C38</f>
        <v>799035</v>
      </c>
      <c r="H38" s="19">
        <f>IF(E38=0,"",F38/E38-1)</f>
        <v>7.3444802586684066E-3</v>
      </c>
      <c r="I38" s="23">
        <f>IF(D38=0,"N/A",F38/D38)</f>
        <v>9.5006231304953823E-2</v>
      </c>
    </row>
    <row r="39" spans="1:9">
      <c r="A39" s="1">
        <v>300</v>
      </c>
      <c r="B39" s="37" t="s">
        <v>64</v>
      </c>
      <c r="C39" s="30">
        <v>612492451</v>
      </c>
      <c r="D39" s="3">
        <v>638974039</v>
      </c>
      <c r="E39" s="30">
        <v>58186809</v>
      </c>
      <c r="F39" s="3">
        <v>60702611</v>
      </c>
      <c r="G39" s="18">
        <f>D39-C39</f>
        <v>26481588</v>
      </c>
      <c r="H39" s="19">
        <f>IF(E39=0,"",F39/E39-1)</f>
        <v>4.3236638049699572E-2</v>
      </c>
      <c r="I39" s="23">
        <f>IF(D39=0,"N/A",F39/D39)</f>
        <v>9.5000120967355925E-2</v>
      </c>
    </row>
    <row r="40" spans="1:9">
      <c r="A40" s="1">
        <v>400</v>
      </c>
      <c r="B40" s="37" t="s">
        <v>62</v>
      </c>
      <c r="C40" s="30">
        <v>24006112</v>
      </c>
      <c r="D40" s="3">
        <v>24346141</v>
      </c>
      <c r="E40" s="30">
        <v>2280609</v>
      </c>
      <c r="F40" s="3">
        <v>2312925</v>
      </c>
      <c r="G40" s="18">
        <f>D40-C40</f>
        <v>340029</v>
      </c>
      <c r="H40" s="19">
        <f>IF(E40=0,"",F40/E40-1)</f>
        <v>1.4169899355829907E-2</v>
      </c>
      <c r="I40" s="23">
        <f>IF(D40=0,"N/A",F40/D40)</f>
        <v>9.5001708895056505E-2</v>
      </c>
    </row>
    <row r="41" spans="1:9">
      <c r="A41" s="29">
        <v>500</v>
      </c>
      <c r="B41" s="38" t="s">
        <v>63</v>
      </c>
      <c r="C41" s="31">
        <v>96437407</v>
      </c>
      <c r="D41" s="4">
        <v>90698783</v>
      </c>
      <c r="E41" s="31">
        <v>9161540</v>
      </c>
      <c r="F41" s="4">
        <v>8616376</v>
      </c>
      <c r="G41" s="27">
        <f>D41-C41</f>
        <v>-5738624</v>
      </c>
      <c r="H41" s="24">
        <f>IF(E41=0,"",F41/E41-1)</f>
        <v>-5.9505716287873045E-2</v>
      </c>
      <c r="I41" s="25">
        <f>IF(D41=0,"N/A",F41/D41)</f>
        <v>9.4999907551129983E-2</v>
      </c>
    </row>
    <row r="42" spans="1:9">
      <c r="A42" s="8" t="s">
        <v>14</v>
      </c>
      <c r="B42" s="8" t="s">
        <v>69</v>
      </c>
      <c r="C42" s="16">
        <f>SUM(C38:C41)</f>
        <v>842627435</v>
      </c>
      <c r="D42" s="16">
        <f>SUM(D38:D41)</f>
        <v>864509463</v>
      </c>
      <c r="E42" s="16">
        <f>SUM(E38:E41)</f>
        <v>80049709</v>
      </c>
      <c r="F42" s="16">
        <f>SUM(F38:F41)</f>
        <v>82129198</v>
      </c>
      <c r="G42" s="16">
        <f>SUM(G38:G41)</f>
        <v>21882028</v>
      </c>
      <c r="H42" s="20">
        <f>IF(E42=0,"",F42/E42-1)</f>
        <v>2.5977471073630021E-2</v>
      </c>
      <c r="I42" s="26">
        <f>IF(D42=0,"N/A",F42/D42)</f>
        <v>9.5000924240895207E-2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9387571</v>
      </c>
      <c r="D47" s="3">
        <v>9274153</v>
      </c>
      <c r="E47" s="30">
        <v>891820</v>
      </c>
      <c r="F47" s="3">
        <v>881044</v>
      </c>
      <c r="G47" s="18">
        <f>D47-C47</f>
        <v>-113418</v>
      </c>
      <c r="H47" s="19">
        <f>IF(E47=0,"",F47/E47-1)</f>
        <v>-1.2083155793770062E-2</v>
      </c>
      <c r="I47" s="23">
        <f>IF(D47=0,"N/A",F47/D47)</f>
        <v>9.4999942312791255E-2</v>
      </c>
    </row>
    <row r="48" spans="1:9">
      <c r="A48" s="29">
        <v>730</v>
      </c>
      <c r="B48" s="38" t="s">
        <v>67</v>
      </c>
      <c r="C48" s="31">
        <v>73654511</v>
      </c>
      <c r="D48" s="4">
        <v>73407060</v>
      </c>
      <c r="E48" s="31">
        <v>6997177</v>
      </c>
      <c r="F48" s="4">
        <v>6973662</v>
      </c>
      <c r="G48" s="27">
        <f>D48-C48</f>
        <v>-247451</v>
      </c>
      <c r="H48" s="24">
        <f>IF(E48=0,"",F48/E48-1)</f>
        <v>-3.3606410127969832E-3</v>
      </c>
      <c r="I48" s="25">
        <f>IF(D48=0,"N/A",F48/D48)</f>
        <v>9.4999881482789261E-2</v>
      </c>
    </row>
    <row r="49" spans="1:9">
      <c r="A49" s="8" t="s">
        <v>17</v>
      </c>
      <c r="B49" s="8" t="s">
        <v>68</v>
      </c>
      <c r="C49" s="16">
        <f>SUM(C47:C48)</f>
        <v>83042082</v>
      </c>
      <c r="D49" s="16">
        <f>SUM(D47:D48)</f>
        <v>82681213</v>
      </c>
      <c r="E49" s="16">
        <f>SUM(E47:E48)</f>
        <v>7888997</v>
      </c>
      <c r="F49" s="16">
        <f>SUM(F47:F48)</f>
        <v>7854706</v>
      </c>
      <c r="G49" s="16">
        <f>SUM(G47:G48)</f>
        <v>-360869</v>
      </c>
      <c r="H49" s="20">
        <f>IF(E49=0,"",F49/E49-1)</f>
        <v>-4.3466869108962358E-3</v>
      </c>
      <c r="I49" s="26">
        <f>IF(D49=0,"N/A",F49/D49)</f>
        <v>9.4999888305944427E-2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26177155</v>
      </c>
      <c r="D56" s="3">
        <v>20213369</v>
      </c>
      <c r="E56" s="30">
        <v>2684719</v>
      </c>
      <c r="F56" s="3">
        <v>2324538</v>
      </c>
      <c r="G56" s="18">
        <f>D56-C56</f>
        <v>-5963786</v>
      </c>
      <c r="H56" s="19">
        <f t="shared" ref="H56:H87" si="2">IF(E56=0,"",F56/E56-1)</f>
        <v>-0.13415966438200799</v>
      </c>
      <c r="I56" s="23">
        <f t="shared" ref="I56:I87" si="3">IF(D56=0,"N/A",F56/D56)</f>
        <v>0.11500002795179765</v>
      </c>
    </row>
    <row r="57" spans="1:9">
      <c r="A57" s="1">
        <v>502</v>
      </c>
      <c r="B57" s="1" t="s">
        <v>28</v>
      </c>
      <c r="C57" s="30">
        <v>0</v>
      </c>
      <c r="D57" s="3">
        <v>0</v>
      </c>
      <c r="E57" s="30">
        <v>0</v>
      </c>
      <c r="F57" s="3">
        <v>0</v>
      </c>
      <c r="G57" s="18">
        <f t="shared" ref="G57:G86" si="4">D57-C57</f>
        <v>0</v>
      </c>
      <c r="H57" s="19" t="str">
        <f t="shared" si="2"/>
        <v/>
      </c>
      <c r="I57" s="23" t="str">
        <f t="shared" si="3"/>
        <v>N/A</v>
      </c>
    </row>
    <row r="58" spans="1:9">
      <c r="A58" s="1">
        <v>503</v>
      </c>
      <c r="B58" s="1" t="s">
        <v>29</v>
      </c>
      <c r="C58" s="30">
        <v>0</v>
      </c>
      <c r="D58" s="3">
        <v>0</v>
      </c>
      <c r="E58" s="30">
        <v>0</v>
      </c>
      <c r="F58" s="3">
        <v>0</v>
      </c>
      <c r="G58" s="18">
        <f t="shared" si="4"/>
        <v>0</v>
      </c>
      <c r="H58" s="19" t="str">
        <f t="shared" si="2"/>
        <v/>
      </c>
      <c r="I58" s="23" t="str">
        <f t="shared" si="3"/>
        <v>N/A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0</v>
      </c>
      <c r="D62" s="3">
        <v>0</v>
      </c>
      <c r="E62" s="30">
        <v>0</v>
      </c>
      <c r="F62" s="3">
        <v>0</v>
      </c>
      <c r="G62" s="18">
        <f t="shared" si="4"/>
        <v>0</v>
      </c>
      <c r="H62" s="19" t="str">
        <f t="shared" si="2"/>
        <v/>
      </c>
      <c r="I62" s="23" t="str">
        <f t="shared" si="3"/>
        <v>N/A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632957</v>
      </c>
      <c r="D64" s="3">
        <v>600219</v>
      </c>
      <c r="E64" s="30">
        <v>72790</v>
      </c>
      <c r="F64" s="3">
        <v>69027</v>
      </c>
      <c r="G64" s="18">
        <f t="shared" si="4"/>
        <v>-32738</v>
      </c>
      <c r="H64" s="19">
        <f t="shared" si="2"/>
        <v>-5.169666162934472E-2</v>
      </c>
      <c r="I64" s="23">
        <f t="shared" si="3"/>
        <v>0.11500302389627785</v>
      </c>
    </row>
    <row r="65" spans="1:9">
      <c r="A65" s="1">
        <v>510</v>
      </c>
      <c r="B65" s="1" t="s">
        <v>35</v>
      </c>
      <c r="C65" s="30">
        <v>0</v>
      </c>
      <c r="D65" s="3">
        <v>0</v>
      </c>
      <c r="E65" s="30">
        <v>0</v>
      </c>
      <c r="F65" s="3">
        <v>0</v>
      </c>
      <c r="G65" s="18">
        <f t="shared" si="4"/>
        <v>0</v>
      </c>
      <c r="H65" s="19" t="str">
        <f t="shared" si="2"/>
        <v/>
      </c>
      <c r="I65" s="23" t="str">
        <f t="shared" si="3"/>
        <v>N/A</v>
      </c>
    </row>
    <row r="66" spans="1:9">
      <c r="A66" s="1">
        <v>511</v>
      </c>
      <c r="B66" s="1" t="s">
        <v>36</v>
      </c>
      <c r="C66" s="30">
        <v>4028260</v>
      </c>
      <c r="D66" s="3">
        <v>3676258</v>
      </c>
      <c r="E66" s="30">
        <v>463250</v>
      </c>
      <c r="F66" s="3">
        <v>422769</v>
      </c>
      <c r="G66" s="18">
        <f t="shared" si="4"/>
        <v>-352002</v>
      </c>
      <c r="H66" s="19">
        <f t="shared" si="2"/>
        <v>-8.7384781435509984E-2</v>
      </c>
      <c r="I66" s="23">
        <f t="shared" si="3"/>
        <v>0.11499981774946154</v>
      </c>
    </row>
    <row r="67" spans="1:9">
      <c r="A67" s="1">
        <v>512</v>
      </c>
      <c r="B67" s="1" t="s">
        <v>37</v>
      </c>
      <c r="C67" s="30">
        <v>1340761</v>
      </c>
      <c r="D67" s="3">
        <v>1055324</v>
      </c>
      <c r="E67" s="30">
        <v>154187</v>
      </c>
      <c r="F67" s="3">
        <v>121362</v>
      </c>
      <c r="G67" s="18">
        <f t="shared" si="4"/>
        <v>-285437</v>
      </c>
      <c r="H67" s="19">
        <f t="shared" si="2"/>
        <v>-0.21289084034321959</v>
      </c>
      <c r="I67" s="23">
        <f t="shared" si="3"/>
        <v>0.11499975363016476</v>
      </c>
    </row>
    <row r="68" spans="1:9">
      <c r="A68" s="1">
        <v>513</v>
      </c>
      <c r="B68" s="1" t="s">
        <v>38</v>
      </c>
      <c r="C68" s="30">
        <v>0</v>
      </c>
      <c r="D68" s="3">
        <v>0</v>
      </c>
      <c r="E68" s="30">
        <v>0</v>
      </c>
      <c r="F68" s="3">
        <v>0</v>
      </c>
      <c r="G68" s="18">
        <f t="shared" si="4"/>
        <v>0</v>
      </c>
      <c r="H68" s="19" t="str">
        <f t="shared" si="2"/>
        <v/>
      </c>
      <c r="I68" s="23" t="str">
        <f t="shared" si="3"/>
        <v>N/A</v>
      </c>
    </row>
    <row r="69" spans="1:9">
      <c r="A69" s="1">
        <v>514</v>
      </c>
      <c r="B69" s="1" t="s">
        <v>39</v>
      </c>
      <c r="C69" s="30">
        <v>46648</v>
      </c>
      <c r="D69" s="3">
        <v>43755</v>
      </c>
      <c r="E69" s="30">
        <v>5364</v>
      </c>
      <c r="F69" s="3">
        <v>5032</v>
      </c>
      <c r="G69" s="18">
        <f t="shared" si="4"/>
        <v>-2893</v>
      </c>
      <c r="H69" s="19">
        <f t="shared" si="2"/>
        <v>-6.1894108873974618E-2</v>
      </c>
      <c r="I69" s="23">
        <f t="shared" si="3"/>
        <v>0.11500399954290938</v>
      </c>
    </row>
    <row r="70" spans="1:9">
      <c r="A70" s="1">
        <v>515</v>
      </c>
      <c r="B70" s="1" t="s">
        <v>40</v>
      </c>
      <c r="C70" s="30">
        <v>1408988</v>
      </c>
      <c r="D70" s="3">
        <v>1255500</v>
      </c>
      <c r="E70" s="30">
        <v>162034</v>
      </c>
      <c r="F70" s="3">
        <v>144383</v>
      </c>
      <c r="G70" s="18">
        <f t="shared" si="4"/>
        <v>-153488</v>
      </c>
      <c r="H70" s="19">
        <f t="shared" si="2"/>
        <v>-0.10893392744732588</v>
      </c>
      <c r="I70" s="23">
        <f t="shared" si="3"/>
        <v>0.11500039824771008</v>
      </c>
    </row>
    <row r="71" spans="1:9">
      <c r="A71" s="1">
        <v>516</v>
      </c>
      <c r="B71" s="1" t="s">
        <v>41</v>
      </c>
      <c r="C71" s="30">
        <v>139</v>
      </c>
      <c r="D71" s="3">
        <v>0</v>
      </c>
      <c r="E71" s="30">
        <v>16</v>
      </c>
      <c r="F71" s="3">
        <v>0</v>
      </c>
      <c r="G71" s="18">
        <f t="shared" si="4"/>
        <v>-139</v>
      </c>
      <c r="H71" s="19">
        <f t="shared" si="2"/>
        <v>-1</v>
      </c>
      <c r="I71" s="23" t="str">
        <f t="shared" si="3"/>
        <v>N/A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4"/>
        <v>0</v>
      </c>
      <c r="H72" s="19" t="str">
        <f t="shared" si="2"/>
        <v/>
      </c>
      <c r="I72" s="23" t="str">
        <f t="shared" si="3"/>
        <v>N/A</v>
      </c>
    </row>
    <row r="73" spans="1:9">
      <c r="A73" s="1">
        <v>518</v>
      </c>
      <c r="B73" s="1" t="s">
        <v>43</v>
      </c>
      <c r="C73" s="30">
        <v>39954553</v>
      </c>
      <c r="D73" s="3">
        <v>7713752.9900000002</v>
      </c>
      <c r="E73" s="30">
        <v>4308276</v>
      </c>
      <c r="F73" s="3">
        <v>887082</v>
      </c>
      <c r="G73" s="18">
        <f t="shared" si="4"/>
        <v>-32240800.009999998</v>
      </c>
      <c r="H73" s="19">
        <f t="shared" si="2"/>
        <v>-0.79409814970071557</v>
      </c>
      <c r="I73" s="23">
        <f t="shared" si="3"/>
        <v>0.1150000526527101</v>
      </c>
    </row>
    <row r="74" spans="1:9">
      <c r="A74" s="1">
        <v>519</v>
      </c>
      <c r="B74" s="1" t="s">
        <v>44</v>
      </c>
      <c r="C74" s="30">
        <v>16833</v>
      </c>
      <c r="D74" s="3">
        <v>20934</v>
      </c>
      <c r="E74" s="30">
        <v>1936</v>
      </c>
      <c r="F74" s="3">
        <v>2407</v>
      </c>
      <c r="G74" s="18">
        <f t="shared" si="4"/>
        <v>4101</v>
      </c>
      <c r="H74" s="19">
        <f t="shared" si="2"/>
        <v>0.24328512396694224</v>
      </c>
      <c r="I74" s="23">
        <f t="shared" si="3"/>
        <v>0.11498041463647654</v>
      </c>
    </row>
    <row r="75" spans="1:9">
      <c r="A75" s="1">
        <v>520</v>
      </c>
      <c r="B75" s="1" t="s">
        <v>51</v>
      </c>
      <c r="C75" s="30">
        <v>11258</v>
      </c>
      <c r="D75" s="3">
        <v>11179</v>
      </c>
      <c r="E75" s="30">
        <v>1295</v>
      </c>
      <c r="F75" s="3">
        <v>1286</v>
      </c>
      <c r="G75" s="18">
        <f t="shared" si="4"/>
        <v>-79</v>
      </c>
      <c r="H75" s="19">
        <f t="shared" si="2"/>
        <v>-6.9498069498069581E-3</v>
      </c>
      <c r="I75" s="23">
        <f t="shared" si="3"/>
        <v>0.11503712317738617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6072254</v>
      </c>
      <c r="D77" s="3">
        <v>32852916.010000002</v>
      </c>
      <c r="E77" s="30">
        <v>698310</v>
      </c>
      <c r="F77" s="3">
        <v>3778085</v>
      </c>
      <c r="G77" s="18">
        <f t="shared" si="4"/>
        <v>26780662.010000002</v>
      </c>
      <c r="H77" s="19">
        <f t="shared" si="2"/>
        <v>4.410326359353296</v>
      </c>
      <c r="I77" s="23">
        <f t="shared" si="3"/>
        <v>0.11499998961583806</v>
      </c>
    </row>
    <row r="78" spans="1:9">
      <c r="A78" s="1">
        <v>523</v>
      </c>
      <c r="B78" s="1" t="s">
        <v>21</v>
      </c>
      <c r="C78" s="30">
        <v>0</v>
      </c>
      <c r="D78" s="3">
        <v>0</v>
      </c>
      <c r="E78" s="30">
        <v>0</v>
      </c>
      <c r="F78" s="3">
        <v>0</v>
      </c>
      <c r="G78" s="18">
        <f t="shared" si="4"/>
        <v>0</v>
      </c>
      <c r="H78" s="19" t="str">
        <f t="shared" si="2"/>
        <v/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123235</v>
      </c>
      <c r="D80" s="3">
        <v>139096</v>
      </c>
      <c r="E80" s="30">
        <v>14172</v>
      </c>
      <c r="F80" s="3">
        <v>15996</v>
      </c>
      <c r="G80" s="18">
        <f t="shared" si="4"/>
        <v>15861</v>
      </c>
      <c r="H80" s="19">
        <f t="shared" si="2"/>
        <v>0.12870448772226917</v>
      </c>
      <c r="I80" s="23">
        <f t="shared" si="3"/>
        <v>0.11499971242882613</v>
      </c>
    </row>
    <row r="81" spans="1:9">
      <c r="A81" s="1">
        <v>526</v>
      </c>
      <c r="B81" s="1" t="s">
        <v>47</v>
      </c>
      <c r="C81" s="30">
        <v>4118118</v>
      </c>
      <c r="D81" s="3">
        <v>0</v>
      </c>
      <c r="E81" s="30">
        <v>448359</v>
      </c>
      <c r="F81" s="3">
        <v>0</v>
      </c>
      <c r="G81" s="18">
        <f t="shared" si="4"/>
        <v>-4118118</v>
      </c>
      <c r="H81" s="19">
        <f t="shared" si="2"/>
        <v>-1</v>
      </c>
      <c r="I81" s="23" t="str">
        <f t="shared" si="3"/>
        <v>N/A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4"/>
        <v>0</v>
      </c>
      <c r="H82" s="19" t="str">
        <f t="shared" si="2"/>
        <v/>
      </c>
      <c r="I82" s="23" t="str">
        <f t="shared" si="3"/>
        <v>N/A</v>
      </c>
    </row>
    <row r="83" spans="1:9">
      <c r="A83" s="1">
        <v>528</v>
      </c>
      <c r="B83" s="1" t="s">
        <v>49</v>
      </c>
      <c r="C83" s="30">
        <v>14215788</v>
      </c>
      <c r="D83" s="3">
        <v>14154534</v>
      </c>
      <c r="E83" s="30">
        <v>1634816</v>
      </c>
      <c r="F83" s="3">
        <v>1627771</v>
      </c>
      <c r="G83" s="18">
        <f t="shared" si="4"/>
        <v>-61254</v>
      </c>
      <c r="H83" s="19">
        <f t="shared" si="2"/>
        <v>-4.3093534685249013E-3</v>
      </c>
      <c r="I83" s="23">
        <f t="shared" si="3"/>
        <v>0.11499997103401638</v>
      </c>
    </row>
    <row r="84" spans="1:9">
      <c r="A84" s="1">
        <v>529</v>
      </c>
      <c r="B84" s="1" t="s">
        <v>50</v>
      </c>
      <c r="C84" s="30">
        <v>149878</v>
      </c>
      <c r="D84" s="3">
        <v>0</v>
      </c>
      <c r="E84" s="30">
        <v>17236</v>
      </c>
      <c r="F84" s="3">
        <v>0</v>
      </c>
      <c r="G84" s="18">
        <f t="shared" si="4"/>
        <v>-149878</v>
      </c>
      <c r="H84" s="19">
        <f t="shared" si="2"/>
        <v>-1</v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1123585</v>
      </c>
      <c r="D85" s="3">
        <v>1094409</v>
      </c>
      <c r="E85" s="30">
        <v>129214</v>
      </c>
      <c r="F85" s="3">
        <v>125858</v>
      </c>
      <c r="G85" s="18">
        <f t="shared" si="4"/>
        <v>-29176</v>
      </c>
      <c r="H85" s="19">
        <f t="shared" si="2"/>
        <v>-2.5972417849459029E-2</v>
      </c>
      <c r="I85" s="23">
        <f t="shared" si="3"/>
        <v>0.11500088175444463</v>
      </c>
    </row>
    <row r="86" spans="1:9">
      <c r="A86" s="29">
        <v>531</v>
      </c>
      <c r="B86" s="29" t="s">
        <v>52</v>
      </c>
      <c r="C86" s="31">
        <v>5542400</v>
      </c>
      <c r="D86" s="4">
        <v>5095681</v>
      </c>
      <c r="E86" s="31">
        <v>314571.12800000003</v>
      </c>
      <c r="F86" s="4">
        <v>0</v>
      </c>
      <c r="G86" s="27">
        <f t="shared" si="4"/>
        <v>-446719</v>
      </c>
      <c r="H86" s="24">
        <f t="shared" si="2"/>
        <v>-1</v>
      </c>
      <c r="I86" s="25">
        <f t="shared" si="3"/>
        <v>0</v>
      </c>
    </row>
    <row r="87" spans="1:9">
      <c r="A87" s="8" t="s">
        <v>19</v>
      </c>
      <c r="B87" s="8" t="s">
        <v>26</v>
      </c>
      <c r="C87" s="16">
        <f>SUM(C56:C85)</f>
        <v>99420410</v>
      </c>
      <c r="D87" s="425">
        <f>SUM(D56:D85)</f>
        <v>82831246</v>
      </c>
      <c r="E87" s="425">
        <f>SUM(E56:E85)</f>
        <v>10795974</v>
      </c>
      <c r="F87" s="425">
        <f>SUM(F56:F85)</f>
        <v>9525596</v>
      </c>
      <c r="G87" s="16">
        <f>SUM(G56:G86)</f>
        <v>-17035882.999999996</v>
      </c>
      <c r="H87" s="20">
        <f t="shared" si="2"/>
        <v>-0.11767145789717537</v>
      </c>
      <c r="I87" s="26">
        <f t="shared" si="3"/>
        <v>0.11500003271712224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J87"/>
  <sheetViews>
    <sheetView workbookViewId="0">
      <selection activeCell="C29" sqref="C29"/>
    </sheetView>
  </sheetViews>
  <sheetFormatPr defaultRowHeight="12.75"/>
  <cols>
    <col min="1" max="1" width="4.5703125" style="1" customWidth="1"/>
    <col min="2" max="2" width="42.5703125" style="1" bestFit="1" customWidth="1"/>
    <col min="3" max="3" width="15.140625" style="9" bestFit="1" customWidth="1"/>
    <col min="4" max="4" width="15.140625" style="1" bestFit="1" customWidth="1"/>
    <col min="5" max="5" width="14.7109375" style="9" bestFit="1" customWidth="1"/>
    <col min="6" max="6" width="14.7109375" style="1" customWidth="1"/>
    <col min="7" max="7" width="17" style="1" bestFit="1" customWidth="1"/>
    <col min="8" max="8" width="19" style="1" bestFit="1" customWidth="1"/>
    <col min="9" max="9" width="12.140625" style="1" bestFit="1" customWidth="1"/>
    <col min="10" max="10" width="2" style="1" customWidth="1"/>
    <col min="11" max="11" width="14.28515625" style="1" customWidth="1"/>
    <col min="12" max="12" width="12.5703125" style="1" bestFit="1" customWidth="1"/>
    <col min="13" max="13" width="14.42578125" style="1" bestFit="1" customWidth="1"/>
    <col min="14" max="14" width="14.7109375" style="1" bestFit="1" customWidth="1"/>
    <col min="15" max="15" width="12" style="1" bestFit="1" customWidth="1"/>
    <col min="16" max="16384" width="9.140625" style="1"/>
  </cols>
  <sheetData>
    <row r="1" spans="1:10" ht="18">
      <c r="A1" s="478" t="str">
        <f>"HOT SPRINGS COUNTY "&amp;D3</f>
        <v>HOT SPRINGS COUNTY 2017</v>
      </c>
      <c r="B1" s="478"/>
      <c r="C1" s="478"/>
      <c r="D1" s="478"/>
      <c r="E1" s="478"/>
      <c r="F1" s="478"/>
      <c r="G1" s="478"/>
      <c r="H1" s="478"/>
      <c r="I1" s="478"/>
    </row>
    <row r="3" spans="1:10">
      <c r="A3" s="8"/>
      <c r="B3" s="8"/>
      <c r="C3" s="35">
        <v>2016</v>
      </c>
      <c r="D3" s="35">
        <v>2017</v>
      </c>
      <c r="E3" s="35">
        <f>$C$3</f>
        <v>2016</v>
      </c>
      <c r="F3" s="35">
        <f>$D$3</f>
        <v>2017</v>
      </c>
      <c r="G3" s="8"/>
      <c r="H3" s="8"/>
      <c r="I3" s="8">
        <f>$D$3</f>
        <v>2017</v>
      </c>
    </row>
    <row r="4" spans="1:10">
      <c r="A4" s="8"/>
      <c r="B4" s="8"/>
      <c r="C4" s="35" t="s">
        <v>57</v>
      </c>
      <c r="D4" s="35" t="s">
        <v>57</v>
      </c>
      <c r="E4" s="35" t="s">
        <v>3</v>
      </c>
      <c r="F4" s="35" t="s">
        <v>3</v>
      </c>
      <c r="G4" s="8" t="s">
        <v>55</v>
      </c>
      <c r="H4" s="8" t="s">
        <v>5</v>
      </c>
      <c r="I4" s="8" t="s">
        <v>6</v>
      </c>
    </row>
    <row r="5" spans="1:10">
      <c r="A5" s="10" t="s">
        <v>12</v>
      </c>
      <c r="B5" s="10" t="s">
        <v>13</v>
      </c>
      <c r="C5" s="36" t="s">
        <v>7</v>
      </c>
      <c r="D5" s="36" t="s">
        <v>7</v>
      </c>
      <c r="E5" s="36" t="s">
        <v>7</v>
      </c>
      <c r="F5" s="36" t="s">
        <v>7</v>
      </c>
      <c r="G5" s="10" t="s">
        <v>8</v>
      </c>
      <c r="H5" s="10" t="s">
        <v>56</v>
      </c>
      <c r="I5" s="10" t="s">
        <v>9</v>
      </c>
    </row>
    <row r="6" spans="1:10">
      <c r="A6" s="1" t="s">
        <v>15</v>
      </c>
      <c r="B6" s="37" t="s">
        <v>65</v>
      </c>
      <c r="C6" s="30">
        <f>C25</f>
        <v>54169709</v>
      </c>
      <c r="D6" s="18">
        <f>D25</f>
        <v>52463752</v>
      </c>
      <c r="E6" s="30">
        <f>E25</f>
        <v>5146148</v>
      </c>
      <c r="F6" s="18">
        <f>F25</f>
        <v>4984064</v>
      </c>
      <c r="G6" s="18">
        <f t="shared" ref="G6:G11" si="0">D6-C6</f>
        <v>-1705957</v>
      </c>
      <c r="H6" s="19">
        <f>IF(E6=0,"",F6/E6-1)</f>
        <v>-3.1496179278170833E-2</v>
      </c>
      <c r="I6" s="23">
        <f>IF(D6=0,"N/A",F6/D6)</f>
        <v>9.5000144099491785E-2</v>
      </c>
    </row>
    <row r="7" spans="1:10">
      <c r="A7" s="1" t="s">
        <v>14</v>
      </c>
      <c r="B7" s="37" t="s">
        <v>70</v>
      </c>
      <c r="C7" s="30">
        <f>C42</f>
        <v>369406707</v>
      </c>
      <c r="D7" s="18">
        <f>D42</f>
        <v>383176352</v>
      </c>
      <c r="E7" s="30">
        <f>E42</f>
        <v>35093575</v>
      </c>
      <c r="F7" s="18">
        <f>F42</f>
        <v>36401636</v>
      </c>
      <c r="G7" s="18">
        <f t="shared" si="0"/>
        <v>13769645</v>
      </c>
      <c r="H7" s="19">
        <f t="shared" ref="H7:H14" si="1">IF(E7=0,"",F7/E7-1)</f>
        <v>3.7273518015762175E-2</v>
      </c>
      <c r="I7" s="23">
        <f>IF(D7=0,"N/A",F7/D7)</f>
        <v>9.4999693509269595E-2</v>
      </c>
    </row>
    <row r="8" spans="1:10">
      <c r="A8" s="1" t="s">
        <v>17</v>
      </c>
      <c r="B8" s="37" t="s">
        <v>71</v>
      </c>
      <c r="C8" s="30">
        <f>C49</f>
        <v>30604164</v>
      </c>
      <c r="D8" s="18">
        <f>D49</f>
        <v>30782802</v>
      </c>
      <c r="E8" s="30">
        <f>E49</f>
        <v>2907413</v>
      </c>
      <c r="F8" s="18">
        <f>F49</f>
        <v>2924378</v>
      </c>
      <c r="G8" s="18">
        <f t="shared" si="0"/>
        <v>178638</v>
      </c>
      <c r="H8" s="19">
        <f t="shared" si="1"/>
        <v>5.8350843172263467E-3</v>
      </c>
      <c r="I8" s="23">
        <f>IF(D8=0,"N/A",F8/D8)</f>
        <v>9.5000383655782866E-2</v>
      </c>
    </row>
    <row r="9" spans="1:10">
      <c r="A9" s="1" t="s">
        <v>19</v>
      </c>
      <c r="B9" s="37" t="s">
        <v>20</v>
      </c>
      <c r="C9" s="30">
        <f>C87</f>
        <v>56581130</v>
      </c>
      <c r="D9" s="18">
        <f>D87</f>
        <v>52067492</v>
      </c>
      <c r="E9" s="30">
        <f>E87</f>
        <v>6506834</v>
      </c>
      <c r="F9" s="18">
        <f>F87</f>
        <v>5987757</v>
      </c>
      <c r="G9" s="18">
        <f t="shared" si="0"/>
        <v>-4513638</v>
      </c>
      <c r="H9" s="19">
        <f t="shared" si="1"/>
        <v>-7.9774126710470905E-2</v>
      </c>
      <c r="I9" s="23">
        <f>IF(D9=0,"N/A",F9/D9)</f>
        <v>0.11499991203724581</v>
      </c>
    </row>
    <row r="10" spans="1:10">
      <c r="B10" s="1" t="s">
        <v>23</v>
      </c>
      <c r="C10" s="30">
        <f>'MINERAL VALUE DETAIL'!V40</f>
        <v>78962699</v>
      </c>
      <c r="D10" s="310">
        <f>'STATE ASSESSED'!C13</f>
        <v>60534814</v>
      </c>
      <c r="E10" s="30">
        <f>C10</f>
        <v>78962699</v>
      </c>
      <c r="F10" s="310">
        <f>D10</f>
        <v>60534814</v>
      </c>
      <c r="G10" s="18">
        <f t="shared" si="0"/>
        <v>-18427885</v>
      </c>
      <c r="H10" s="19">
        <f t="shared" si="1"/>
        <v>-0.23337455828352571</v>
      </c>
      <c r="I10" s="23">
        <f>IF(D10=0,"N/A",F10/D10)</f>
        <v>1</v>
      </c>
    </row>
    <row r="11" spans="1:10">
      <c r="B11" s="1" t="s">
        <v>66</v>
      </c>
      <c r="C11" s="311">
        <f>'STATE ASSESSED'!E13</f>
        <v>94409987</v>
      </c>
      <c r="D11" s="310">
        <f>'STATE ASSESSED'!F13</f>
        <v>94612853</v>
      </c>
      <c r="E11" s="30">
        <f>'STATE ASSESSED'!H13</f>
        <v>10775335</v>
      </c>
      <c r="F11" s="310">
        <f>'STATE ASSESSED'!I13</f>
        <v>10795730</v>
      </c>
      <c r="G11" s="18">
        <f t="shared" si="0"/>
        <v>202866</v>
      </c>
      <c r="H11" s="19">
        <f>IF(E11=0,"",F11/E11-1)</f>
        <v>1.8927485781183861E-3</v>
      </c>
      <c r="I11" s="23">
        <f>F11/D11</f>
        <v>0.11410426445971353</v>
      </c>
      <c r="J11" s="1" t="s">
        <v>530</v>
      </c>
    </row>
    <row r="12" spans="1:10">
      <c r="C12" s="30"/>
      <c r="D12" s="3"/>
      <c r="E12" s="311"/>
      <c r="F12" s="3"/>
      <c r="G12" s="3"/>
      <c r="H12" s="19" t="str">
        <f t="shared" si="1"/>
        <v/>
      </c>
      <c r="I12" s="22"/>
    </row>
    <row r="13" spans="1:10">
      <c r="B13" s="12" t="s">
        <v>73</v>
      </c>
      <c r="C13" s="16">
        <f>SUM(C6:C9)</f>
        <v>510761710</v>
      </c>
      <c r="D13" s="16">
        <f>SUM(D6:D9)</f>
        <v>518490398</v>
      </c>
      <c r="E13" s="16">
        <f>SUM(E6:E9)</f>
        <v>49653970</v>
      </c>
      <c r="F13" s="16">
        <f>SUM(F6:F9)</f>
        <v>50297835</v>
      </c>
      <c r="G13" s="16">
        <f>SUM(G6:G9)</f>
        <v>7728688</v>
      </c>
      <c r="H13" s="20">
        <f t="shared" si="1"/>
        <v>1.2967039694912641E-2</v>
      </c>
      <c r="I13" s="22"/>
    </row>
    <row r="14" spans="1:10">
      <c r="B14" s="13" t="s">
        <v>74</v>
      </c>
      <c r="C14" s="17">
        <f>SUM(C10:C11)</f>
        <v>173372686</v>
      </c>
      <c r="D14" s="17">
        <f>SUM(D10:D11)</f>
        <v>155147667</v>
      </c>
      <c r="E14" s="17">
        <f>SUM(E10:E11)</f>
        <v>89738034</v>
      </c>
      <c r="F14" s="17">
        <f>SUM(F10:F11)</f>
        <v>71330544</v>
      </c>
      <c r="G14" s="17">
        <f>SUM(G10:G11)</f>
        <v>-18225019</v>
      </c>
      <c r="H14" s="21">
        <f t="shared" si="1"/>
        <v>-0.20512473005593146</v>
      </c>
      <c r="I14" s="22"/>
    </row>
    <row r="15" spans="1:10">
      <c r="B15" s="8" t="s">
        <v>72</v>
      </c>
      <c r="C15" s="16">
        <f>SUM(C13:C14)</f>
        <v>684134396</v>
      </c>
      <c r="D15" s="16">
        <f>SUM(D13:D14)</f>
        <v>673638065</v>
      </c>
      <c r="E15" s="16">
        <f>SUM(E13:E14)</f>
        <v>139392004</v>
      </c>
      <c r="F15" s="16">
        <f>SUM(F13:F14)</f>
        <v>121628379</v>
      </c>
      <c r="G15" s="16">
        <f>SUM(G13:G14)</f>
        <v>-10496331</v>
      </c>
      <c r="H15" s="20">
        <f>IF(E15=0,"",F15/E15-1)</f>
        <v>-0.12743647045923812</v>
      </c>
      <c r="I15" s="22"/>
    </row>
    <row r="16" spans="1:10">
      <c r="B16" s="8"/>
      <c r="C16" s="16"/>
      <c r="D16" s="16"/>
      <c r="E16" s="16"/>
      <c r="F16" s="16"/>
      <c r="G16" s="16"/>
      <c r="H16" s="20"/>
      <c r="I16" s="22"/>
    </row>
    <row r="17" spans="1:9">
      <c r="B17" s="8"/>
      <c r="C17" s="16"/>
      <c r="D17" s="16"/>
      <c r="E17" s="16"/>
      <c r="F17" s="16"/>
      <c r="G17" s="16"/>
      <c r="H17" s="20"/>
      <c r="I17" s="22"/>
    </row>
    <row r="18" spans="1:9">
      <c r="A18" s="420" t="s">
        <v>531</v>
      </c>
      <c r="B18" s="8"/>
      <c r="C18" s="16"/>
      <c r="D18" s="16"/>
      <c r="E18" s="16"/>
      <c r="F18" s="16"/>
      <c r="G18" s="16"/>
      <c r="H18" s="20"/>
      <c r="I18" s="22"/>
    </row>
    <row r="19" spans="1:9">
      <c r="A19" s="8"/>
      <c r="B19" s="8"/>
      <c r="C19" s="35">
        <f>$C$3</f>
        <v>2016</v>
      </c>
      <c r="D19" s="35">
        <f>$D$3</f>
        <v>2017</v>
      </c>
      <c r="E19" s="35">
        <f>$C$3</f>
        <v>2016</v>
      </c>
      <c r="F19" s="35">
        <f>$D$3</f>
        <v>2017</v>
      </c>
      <c r="G19" s="8"/>
      <c r="H19" s="8"/>
      <c r="I19" s="8">
        <f>$D$3</f>
        <v>2017</v>
      </c>
    </row>
    <row r="20" spans="1:9">
      <c r="A20" s="8"/>
      <c r="B20" s="8"/>
      <c r="C20" s="35" t="s">
        <v>57</v>
      </c>
      <c r="D20" s="35" t="s">
        <v>57</v>
      </c>
      <c r="E20" s="35" t="s">
        <v>3</v>
      </c>
      <c r="F20" s="35" t="s">
        <v>3</v>
      </c>
      <c r="G20" s="8" t="s">
        <v>55</v>
      </c>
      <c r="H20" s="8" t="s">
        <v>5</v>
      </c>
      <c r="I20" s="8" t="s">
        <v>6</v>
      </c>
    </row>
    <row r="21" spans="1:9">
      <c r="A21" s="10" t="s">
        <v>10</v>
      </c>
      <c r="B21" s="10"/>
      <c r="C21" s="36" t="s">
        <v>7</v>
      </c>
      <c r="D21" s="36" t="s">
        <v>7</v>
      </c>
      <c r="E21" s="36" t="s">
        <v>7</v>
      </c>
      <c r="F21" s="36" t="s">
        <v>7</v>
      </c>
      <c r="G21" s="10" t="s">
        <v>8</v>
      </c>
      <c r="H21" s="10" t="s">
        <v>56</v>
      </c>
      <c r="I21" s="10" t="s">
        <v>9</v>
      </c>
    </row>
    <row r="22" spans="1:9">
      <c r="A22" s="1">
        <v>110</v>
      </c>
      <c r="B22" s="37" t="s">
        <v>75</v>
      </c>
      <c r="C22" s="30">
        <v>33547294</v>
      </c>
      <c r="D22" s="3">
        <v>30274242</v>
      </c>
      <c r="E22" s="30">
        <v>3186994</v>
      </c>
      <c r="F22" s="3">
        <v>2876054</v>
      </c>
      <c r="G22" s="18">
        <f>D22-C22</f>
        <v>-3273052</v>
      </c>
      <c r="H22" s="19">
        <f>IF(E22=0,"",F22/E22-1)</f>
        <v>-9.7565291933401799E-2</v>
      </c>
      <c r="I22" s="23">
        <f>IF(D22=0,"N/A",F22/D22)</f>
        <v>9.5000033361694075E-2</v>
      </c>
    </row>
    <row r="23" spans="1:9">
      <c r="A23" s="1">
        <v>120</v>
      </c>
      <c r="B23" s="37" t="s">
        <v>76</v>
      </c>
      <c r="C23" s="30">
        <v>0</v>
      </c>
      <c r="D23" s="3">
        <v>0</v>
      </c>
      <c r="E23" s="30">
        <v>0</v>
      </c>
      <c r="F23" s="3">
        <v>0</v>
      </c>
      <c r="G23" s="18">
        <f>D23-C23</f>
        <v>0</v>
      </c>
      <c r="H23" s="19" t="str">
        <f>IF(E23=0,"",F23/E23-1)</f>
        <v/>
      </c>
      <c r="I23" s="23" t="str">
        <f>IF(D23=0,"N/A",F23/D23)</f>
        <v>N/A</v>
      </c>
    </row>
    <row r="24" spans="1:9">
      <c r="A24" s="29">
        <v>130</v>
      </c>
      <c r="B24" s="38" t="s">
        <v>77</v>
      </c>
      <c r="C24" s="31">
        <v>20622415</v>
      </c>
      <c r="D24" s="4">
        <v>22189510</v>
      </c>
      <c r="E24" s="31">
        <v>1959154</v>
      </c>
      <c r="F24" s="4">
        <v>2108010</v>
      </c>
      <c r="G24" s="27">
        <f>D24-C24</f>
        <v>1567095</v>
      </c>
      <c r="H24" s="24">
        <f>IF(E24=0,"",F24/E24-1)</f>
        <v>7.5979734109722807E-2</v>
      </c>
      <c r="I24" s="25">
        <f>IF(D24=0,"N/A",F24/D24)</f>
        <v>9.5000295184526379E-2</v>
      </c>
    </row>
    <row r="25" spans="1:9">
      <c r="A25" s="8" t="s">
        <v>15</v>
      </c>
      <c r="B25" s="8" t="s">
        <v>16</v>
      </c>
      <c r="C25" s="16">
        <f>SUM(C22:C24)</f>
        <v>54169709</v>
      </c>
      <c r="D25" s="16">
        <f>SUM(D22:D24)</f>
        <v>52463752</v>
      </c>
      <c r="E25" s="16">
        <f>SUM(E22:E24)</f>
        <v>5146148</v>
      </c>
      <c r="F25" s="16">
        <f>SUM(F22:F24)</f>
        <v>4984064</v>
      </c>
      <c r="G25" s="16">
        <f>SUM(G22:G24)</f>
        <v>-1705957</v>
      </c>
      <c r="H25" s="20">
        <f>IF(E25=0,"",F25/E25-1)</f>
        <v>-3.1496179278170833E-2</v>
      </c>
      <c r="I25" s="26">
        <f>IF(D25=0,"N/A",F25/D25)</f>
        <v>9.5000144099491785E-2</v>
      </c>
    </row>
    <row r="26" spans="1:9">
      <c r="D26" s="2"/>
      <c r="F26" s="2"/>
      <c r="G26" s="2"/>
      <c r="H26" s="2"/>
      <c r="I26" s="2"/>
    </row>
    <row r="27" spans="1:9">
      <c r="A27" s="8"/>
      <c r="B27" s="8"/>
      <c r="C27" s="35">
        <f>$C$3</f>
        <v>2016</v>
      </c>
      <c r="D27" s="35">
        <f>$D$3</f>
        <v>2017</v>
      </c>
      <c r="E27" s="35">
        <f>$C$3</f>
        <v>2016</v>
      </c>
      <c r="F27" s="35">
        <f>$D$3</f>
        <v>2017</v>
      </c>
      <c r="G27" s="8"/>
      <c r="H27" s="8"/>
      <c r="I27" s="2"/>
    </row>
    <row r="28" spans="1:9">
      <c r="A28" s="10" t="s">
        <v>60</v>
      </c>
      <c r="B28" s="10"/>
      <c r="C28" s="36" t="s">
        <v>11</v>
      </c>
      <c r="D28" s="36" t="s">
        <v>11</v>
      </c>
      <c r="E28" s="36" t="s">
        <v>53</v>
      </c>
      <c r="F28" s="36" t="s">
        <v>53</v>
      </c>
      <c r="G28" s="34" t="s">
        <v>59</v>
      </c>
      <c r="H28" s="10" t="s">
        <v>58</v>
      </c>
      <c r="I28" s="2"/>
    </row>
    <row r="29" spans="1:9">
      <c r="A29" s="1">
        <v>110</v>
      </c>
      <c r="B29" s="37" t="s">
        <v>75</v>
      </c>
      <c r="C29" s="30">
        <v>20878.697999999997</v>
      </c>
      <c r="D29" s="3">
        <v>19973.226000000002</v>
      </c>
      <c r="E29" s="32">
        <v>890.47011503834608</v>
      </c>
      <c r="F29" s="39">
        <f>IF(D29&lt;&gt;0,D22/D29,0)</f>
        <v>1515.7412227749287</v>
      </c>
      <c r="G29" s="18">
        <f>D29-C29</f>
        <v>-905.4719999999943</v>
      </c>
      <c r="H29" s="28">
        <f>F29-E29</f>
        <v>625.27110773658262</v>
      </c>
      <c r="I29" s="2"/>
    </row>
    <row r="30" spans="1:9">
      <c r="A30" s="1">
        <v>120</v>
      </c>
      <c r="B30" s="37" t="s">
        <v>76</v>
      </c>
      <c r="C30" s="30">
        <v>0</v>
      </c>
      <c r="D30" s="3">
        <v>0</v>
      </c>
      <c r="E30" s="32">
        <v>0</v>
      </c>
      <c r="F30" s="39">
        <f>IF(D30&lt;&gt;0,D23/D30,0)</f>
        <v>0</v>
      </c>
      <c r="G30" s="18">
        <f>D30-C30</f>
        <v>0</v>
      </c>
      <c r="H30" s="28">
        <f>F30-E30</f>
        <v>0</v>
      </c>
      <c r="I30" s="2"/>
    </row>
    <row r="31" spans="1:9">
      <c r="A31" s="1">
        <v>130</v>
      </c>
      <c r="B31" s="37" t="s">
        <v>77</v>
      </c>
      <c r="C31" s="30">
        <v>362993.10709999991</v>
      </c>
      <c r="D31" s="3">
        <v>364128.79110000003</v>
      </c>
      <c r="E31" s="32">
        <v>44.843293697585487</v>
      </c>
      <c r="F31" s="39">
        <f>IF(D31&lt;&gt;0,D24/D31,0)</f>
        <v>60.938630897511572</v>
      </c>
      <c r="G31" s="18">
        <f>D31-C31</f>
        <v>1135.6840000001248</v>
      </c>
      <c r="H31" s="28">
        <f>F31-E31</f>
        <v>16.095337199926085</v>
      </c>
      <c r="I31" s="2"/>
    </row>
    <row r="32" spans="1:9">
      <c r="B32" s="37"/>
      <c r="C32" s="30"/>
      <c r="D32" s="3"/>
      <c r="E32" s="32"/>
      <c r="F32" s="5"/>
      <c r="G32" s="3"/>
      <c r="H32" s="6"/>
      <c r="I32" s="2"/>
    </row>
    <row r="33" spans="1:9">
      <c r="B33" s="37"/>
      <c r="C33" s="30"/>
      <c r="D33" s="3"/>
      <c r="E33" s="32"/>
      <c r="F33" s="5"/>
      <c r="G33" s="3"/>
      <c r="H33" s="6"/>
      <c r="I33" s="2"/>
    </row>
    <row r="34" spans="1:9">
      <c r="D34" s="2"/>
      <c r="F34" s="2"/>
      <c r="G34" s="2"/>
      <c r="H34" s="2"/>
      <c r="I34" s="2"/>
    </row>
    <row r="35" spans="1:9">
      <c r="A35" s="8"/>
      <c r="B35" s="8"/>
      <c r="C35" s="35">
        <f>$C$3</f>
        <v>2016</v>
      </c>
      <c r="D35" s="35">
        <f>$D$3</f>
        <v>2017</v>
      </c>
      <c r="E35" s="35">
        <f>$C$3</f>
        <v>2016</v>
      </c>
      <c r="F35" s="35">
        <f>$D$3</f>
        <v>2017</v>
      </c>
      <c r="G35" s="33" t="s">
        <v>0</v>
      </c>
      <c r="H35" s="8" t="s">
        <v>1</v>
      </c>
      <c r="I35" s="8">
        <f>$D$3</f>
        <v>2017</v>
      </c>
    </row>
    <row r="36" spans="1:9">
      <c r="A36" s="8"/>
      <c r="B36" s="8"/>
      <c r="C36" s="35" t="s">
        <v>2</v>
      </c>
      <c r="D36" s="35" t="s">
        <v>2</v>
      </c>
      <c r="E36" s="35" t="s">
        <v>3</v>
      </c>
      <c r="F36" s="35" t="s">
        <v>3</v>
      </c>
      <c r="G36" s="33" t="s">
        <v>4</v>
      </c>
      <c r="H36" s="8" t="s">
        <v>5</v>
      </c>
      <c r="I36" s="8" t="s">
        <v>6</v>
      </c>
    </row>
    <row r="37" spans="1:9">
      <c r="A37" s="10" t="s">
        <v>70</v>
      </c>
      <c r="B37" s="10"/>
      <c r="C37" s="36" t="s">
        <v>7</v>
      </c>
      <c r="D37" s="36" t="s">
        <v>7</v>
      </c>
      <c r="E37" s="36" t="s">
        <v>7</v>
      </c>
      <c r="F37" s="36" t="s">
        <v>7</v>
      </c>
      <c r="G37" s="34" t="s">
        <v>8</v>
      </c>
      <c r="H37" s="10" t="s">
        <v>8</v>
      </c>
      <c r="I37" s="10" t="s">
        <v>9</v>
      </c>
    </row>
    <row r="38" spans="1:9">
      <c r="A38" s="1">
        <v>200</v>
      </c>
      <c r="B38" s="37" t="s">
        <v>61</v>
      </c>
      <c r="C38" s="30">
        <v>86161895</v>
      </c>
      <c r="D38" s="3">
        <v>81028667</v>
      </c>
      <c r="E38" s="30">
        <v>8185315</v>
      </c>
      <c r="F38" s="3">
        <v>7697604</v>
      </c>
      <c r="G38" s="18">
        <f>D38-C38</f>
        <v>-5133228</v>
      </c>
      <c r="H38" s="19">
        <f>IF(E38=0,"",F38/E38-1)</f>
        <v>-5.9583656829333975E-2</v>
      </c>
      <c r="I38" s="23">
        <f>IF(D38=0,"N/A",F38/D38)</f>
        <v>9.4998526879382081E-2</v>
      </c>
    </row>
    <row r="39" spans="1:9">
      <c r="A39" s="1">
        <v>300</v>
      </c>
      <c r="B39" s="37" t="s">
        <v>64</v>
      </c>
      <c r="C39" s="30">
        <v>217957885</v>
      </c>
      <c r="D39" s="3">
        <v>237142289</v>
      </c>
      <c r="E39" s="30">
        <v>20705992</v>
      </c>
      <c r="F39" s="3">
        <v>22528494</v>
      </c>
      <c r="G39" s="18">
        <f>D39-C39</f>
        <v>19184404</v>
      </c>
      <c r="H39" s="19">
        <f>IF(E39=0,"",F39/E39-1)</f>
        <v>8.8018096404171242E-2</v>
      </c>
      <c r="I39" s="23">
        <f>IF(D39=0,"N/A",F39/D39)</f>
        <v>9.4999901093136538E-2</v>
      </c>
    </row>
    <row r="40" spans="1:9">
      <c r="A40" s="1">
        <v>400</v>
      </c>
      <c r="B40" s="37" t="s">
        <v>62</v>
      </c>
      <c r="C40" s="30">
        <v>11930634</v>
      </c>
      <c r="D40" s="3">
        <v>12398784</v>
      </c>
      <c r="E40" s="30">
        <v>1133413</v>
      </c>
      <c r="F40" s="3">
        <v>1177890</v>
      </c>
      <c r="G40" s="18">
        <f>D40-C40</f>
        <v>468150</v>
      </c>
      <c r="H40" s="19">
        <f>IF(E40=0,"",F40/E40-1)</f>
        <v>3.9241653307311664E-2</v>
      </c>
      <c r="I40" s="23">
        <f>IF(D40=0,"N/A",F40/D40)</f>
        <v>9.500044520494913E-2</v>
      </c>
    </row>
    <row r="41" spans="1:9">
      <c r="A41" s="29">
        <v>500</v>
      </c>
      <c r="B41" s="38" t="s">
        <v>63</v>
      </c>
      <c r="C41" s="31">
        <v>53356293</v>
      </c>
      <c r="D41" s="4">
        <v>52606612</v>
      </c>
      <c r="E41" s="31">
        <v>5068855</v>
      </c>
      <c r="F41" s="4">
        <v>4997648</v>
      </c>
      <c r="G41" s="27">
        <f>D41-C41</f>
        <v>-749681</v>
      </c>
      <c r="H41" s="24">
        <f>IF(E41=0,"",F41/E41-1)</f>
        <v>-1.4047945739225076E-2</v>
      </c>
      <c r="I41" s="25">
        <f>IF(D41=0,"N/A",F41/D41)</f>
        <v>9.5000377519084481E-2</v>
      </c>
    </row>
    <row r="42" spans="1:9">
      <c r="A42" s="8" t="s">
        <v>14</v>
      </c>
      <c r="B42" s="8" t="s">
        <v>69</v>
      </c>
      <c r="C42" s="16">
        <f>SUM(C38:C41)</f>
        <v>369406707</v>
      </c>
      <c r="D42" s="16">
        <f>SUM(D38:D41)</f>
        <v>383176352</v>
      </c>
      <c r="E42" s="16">
        <f>SUM(E38:E41)</f>
        <v>35093575</v>
      </c>
      <c r="F42" s="16">
        <f>SUM(F38:F41)</f>
        <v>36401636</v>
      </c>
      <c r="G42" s="16">
        <f>SUM(G38:G41)</f>
        <v>13769645</v>
      </c>
      <c r="H42" s="20">
        <f>IF(E42=0,"",F42/E42-1)</f>
        <v>3.7273518015762175E-2</v>
      </c>
      <c r="I42" s="26">
        <f>IF(D42=0,"N/A",F42/D42)</f>
        <v>9.4999693509269595E-2</v>
      </c>
    </row>
    <row r="43" spans="1:9">
      <c r="D43" s="2"/>
      <c r="F43" s="2"/>
      <c r="G43" s="2"/>
      <c r="H43" s="2"/>
      <c r="I43" s="2"/>
    </row>
    <row r="44" spans="1:9">
      <c r="C44" s="35">
        <f>$C$3</f>
        <v>2016</v>
      </c>
      <c r="D44" s="35">
        <f>$D$3</f>
        <v>2017</v>
      </c>
      <c r="E44" s="35">
        <f>$C$3</f>
        <v>2016</v>
      </c>
      <c r="F44" s="35">
        <f>$D$3</f>
        <v>2017</v>
      </c>
      <c r="G44" s="33" t="s">
        <v>0</v>
      </c>
      <c r="H44" s="8" t="s">
        <v>1</v>
      </c>
      <c r="I44" s="8">
        <f>$D$3</f>
        <v>2017</v>
      </c>
    </row>
    <row r="45" spans="1:9">
      <c r="C45" s="35" t="s">
        <v>2</v>
      </c>
      <c r="D45" s="35" t="s">
        <v>2</v>
      </c>
      <c r="E45" s="35" t="s">
        <v>3</v>
      </c>
      <c r="F45" s="35" t="s">
        <v>3</v>
      </c>
      <c r="G45" s="33" t="s">
        <v>4</v>
      </c>
      <c r="H45" s="8" t="s">
        <v>5</v>
      </c>
      <c r="I45" s="8" t="s">
        <v>6</v>
      </c>
    </row>
    <row r="46" spans="1:9">
      <c r="A46" s="10" t="s">
        <v>71</v>
      </c>
      <c r="B46" s="10"/>
      <c r="C46" s="36" t="s">
        <v>7</v>
      </c>
      <c r="D46" s="36" t="s">
        <v>7</v>
      </c>
      <c r="E46" s="36" t="s">
        <v>7</v>
      </c>
      <c r="F46" s="36" t="s">
        <v>7</v>
      </c>
      <c r="G46" s="34" t="s">
        <v>8</v>
      </c>
      <c r="H46" s="10" t="s">
        <v>8</v>
      </c>
      <c r="I46" s="10" t="s">
        <v>9</v>
      </c>
    </row>
    <row r="47" spans="1:9">
      <c r="A47" s="1">
        <v>610</v>
      </c>
      <c r="B47" s="37" t="s">
        <v>18</v>
      </c>
      <c r="C47" s="30">
        <v>11066092</v>
      </c>
      <c r="D47" s="3">
        <v>10898051</v>
      </c>
      <c r="E47" s="30">
        <v>1051290</v>
      </c>
      <c r="F47" s="3">
        <v>1035316</v>
      </c>
      <c r="G47" s="18">
        <f>D47-C47</f>
        <v>-168041</v>
      </c>
      <c r="H47" s="19">
        <f>IF(E47=0,"",F47/E47-1)</f>
        <v>-1.5194665601308888E-2</v>
      </c>
      <c r="I47" s="23">
        <f>IF(D47=0,"N/A",F47/D47)</f>
        <v>9.5000105982253155E-2</v>
      </c>
    </row>
    <row r="48" spans="1:9">
      <c r="A48" s="29">
        <v>730</v>
      </c>
      <c r="B48" s="38" t="s">
        <v>67</v>
      </c>
      <c r="C48" s="31">
        <v>19538072</v>
      </c>
      <c r="D48" s="4">
        <v>19884751</v>
      </c>
      <c r="E48" s="31">
        <v>1856123</v>
      </c>
      <c r="F48" s="4">
        <v>1889062</v>
      </c>
      <c r="G48" s="27">
        <f>D48-C48</f>
        <v>346679</v>
      </c>
      <c r="H48" s="24">
        <f>IF(E48=0,"",F48/E48-1)</f>
        <v>1.7746129970912516E-2</v>
      </c>
      <c r="I48" s="25">
        <f>IF(D48=0,"N/A",F48/D48)</f>
        <v>9.5000535837738168E-2</v>
      </c>
    </row>
    <row r="49" spans="1:9">
      <c r="A49" s="8" t="s">
        <v>17</v>
      </c>
      <c r="B49" s="8" t="s">
        <v>68</v>
      </c>
      <c r="C49" s="16">
        <f>SUM(C47:C48)</f>
        <v>30604164</v>
      </c>
      <c r="D49" s="16">
        <f>SUM(D47:D48)</f>
        <v>30782802</v>
      </c>
      <c r="E49" s="16">
        <f>SUM(E47:E48)</f>
        <v>2907413</v>
      </c>
      <c r="F49" s="16">
        <f>SUM(F47:F48)</f>
        <v>2924378</v>
      </c>
      <c r="G49" s="16">
        <f>SUM(G47:G48)</f>
        <v>178638</v>
      </c>
      <c r="H49" s="20">
        <f>IF(E49=0,"",F49/E49-1)</f>
        <v>5.8350843172263467E-3</v>
      </c>
      <c r="I49" s="26">
        <f>IF(D49=0,"N/A",F49/D49)</f>
        <v>9.5000383655782866E-2</v>
      </c>
    </row>
    <row r="50" spans="1:9">
      <c r="D50" s="2"/>
      <c r="F50" s="2"/>
      <c r="G50" s="2"/>
      <c r="H50" s="2"/>
      <c r="I50" s="2"/>
    </row>
    <row r="51" spans="1:9">
      <c r="D51" s="2"/>
      <c r="F51" s="2"/>
      <c r="G51" s="2"/>
      <c r="H51" s="2"/>
      <c r="I51" s="2"/>
    </row>
    <row r="52" spans="1:9">
      <c r="D52" s="2"/>
      <c r="F52" s="2"/>
      <c r="G52" s="2"/>
      <c r="H52" s="2"/>
      <c r="I52" s="2"/>
    </row>
    <row r="53" spans="1:9">
      <c r="C53" s="35">
        <f>$C$3</f>
        <v>2016</v>
      </c>
      <c r="D53" s="35">
        <f>$D$3</f>
        <v>2017</v>
      </c>
      <c r="E53" s="35">
        <f>$C$3</f>
        <v>2016</v>
      </c>
      <c r="F53" s="35">
        <f>$D$3</f>
        <v>2017</v>
      </c>
      <c r="G53" s="33" t="s">
        <v>0</v>
      </c>
      <c r="H53" s="8" t="s">
        <v>1</v>
      </c>
      <c r="I53" s="8">
        <f>$D$3</f>
        <v>2017</v>
      </c>
    </row>
    <row r="54" spans="1:9">
      <c r="C54" s="35" t="s">
        <v>2</v>
      </c>
      <c r="D54" s="35" t="s">
        <v>2</v>
      </c>
      <c r="E54" s="35" t="s">
        <v>3</v>
      </c>
      <c r="F54" s="35" t="s">
        <v>3</v>
      </c>
      <c r="G54" s="33" t="s">
        <v>4</v>
      </c>
      <c r="H54" s="8" t="s">
        <v>5</v>
      </c>
      <c r="I54" s="8" t="s">
        <v>6</v>
      </c>
    </row>
    <row r="55" spans="1:9">
      <c r="A55" s="10" t="s">
        <v>20</v>
      </c>
      <c r="B55" s="10"/>
      <c r="C55" s="36" t="s">
        <v>7</v>
      </c>
      <c r="D55" s="36" t="s">
        <v>7</v>
      </c>
      <c r="E55" s="36" t="s">
        <v>7</v>
      </c>
      <c r="F55" s="36" t="s">
        <v>7</v>
      </c>
      <c r="G55" s="34" t="s">
        <v>8</v>
      </c>
      <c r="H55" s="10" t="s">
        <v>8</v>
      </c>
      <c r="I55" s="10" t="s">
        <v>9</v>
      </c>
    </row>
    <row r="56" spans="1:9">
      <c r="A56" s="1">
        <v>501</v>
      </c>
      <c r="B56" s="1" t="s">
        <v>27</v>
      </c>
      <c r="C56" s="30">
        <v>197</v>
      </c>
      <c r="D56" s="3">
        <v>123</v>
      </c>
      <c r="E56" s="30">
        <v>23</v>
      </c>
      <c r="F56" s="3">
        <v>14</v>
      </c>
      <c r="G56" s="18">
        <f>D56-C56</f>
        <v>-74</v>
      </c>
      <c r="H56" s="19">
        <f t="shared" ref="H56:H87" si="2">IF(E56=0,"",F56/E56-1)</f>
        <v>-0.39130434782608692</v>
      </c>
      <c r="I56" s="23">
        <f t="shared" ref="I56:I87" si="3">IF(D56=0,"N/A",F56/D56)</f>
        <v>0.11382113821138211</v>
      </c>
    </row>
    <row r="57" spans="1:9">
      <c r="A57" s="1">
        <v>502</v>
      </c>
      <c r="B57" s="1" t="s">
        <v>28</v>
      </c>
      <c r="C57" s="30">
        <v>3214761</v>
      </c>
      <c r="D57" s="3">
        <v>3117999</v>
      </c>
      <c r="E57" s="30">
        <v>369699</v>
      </c>
      <c r="F57" s="3">
        <v>358570</v>
      </c>
      <c r="G57" s="18">
        <f t="shared" ref="G57:G86" si="4">D57-C57</f>
        <v>-96762</v>
      </c>
      <c r="H57" s="19">
        <f t="shared" si="2"/>
        <v>-3.0102867467858951E-2</v>
      </c>
      <c r="I57" s="23">
        <f t="shared" si="3"/>
        <v>0.11500003688262889</v>
      </c>
    </row>
    <row r="58" spans="1:9">
      <c r="A58" s="1">
        <v>503</v>
      </c>
      <c r="B58" s="1" t="s">
        <v>29</v>
      </c>
      <c r="C58" s="30">
        <v>0</v>
      </c>
      <c r="D58" s="3">
        <v>1838</v>
      </c>
      <c r="E58" s="30">
        <v>0</v>
      </c>
      <c r="F58" s="3">
        <v>211</v>
      </c>
      <c r="G58" s="18">
        <f t="shared" si="4"/>
        <v>1838</v>
      </c>
      <c r="H58" s="19" t="str">
        <f t="shared" si="2"/>
        <v/>
      </c>
      <c r="I58" s="23">
        <f t="shared" si="3"/>
        <v>0.11479869423286181</v>
      </c>
    </row>
    <row r="59" spans="1:9">
      <c r="A59" s="1">
        <v>504</v>
      </c>
      <c r="B59" s="1" t="s">
        <v>30</v>
      </c>
      <c r="C59" s="30">
        <v>0</v>
      </c>
      <c r="D59" s="3">
        <v>0</v>
      </c>
      <c r="E59" s="30">
        <v>0</v>
      </c>
      <c r="F59" s="3">
        <v>0</v>
      </c>
      <c r="G59" s="18">
        <f t="shared" si="4"/>
        <v>0</v>
      </c>
      <c r="H59" s="19" t="str">
        <f t="shared" si="2"/>
        <v/>
      </c>
      <c r="I59" s="23" t="str">
        <f t="shared" si="3"/>
        <v>N/A</v>
      </c>
    </row>
    <row r="60" spans="1:9">
      <c r="A60" s="1">
        <v>505</v>
      </c>
      <c r="B60" s="1" t="s">
        <v>31</v>
      </c>
      <c r="C60" s="30">
        <v>0</v>
      </c>
      <c r="D60" s="3">
        <v>0</v>
      </c>
      <c r="E60" s="30">
        <v>0</v>
      </c>
      <c r="F60" s="3">
        <v>0</v>
      </c>
      <c r="G60" s="18">
        <f t="shared" si="4"/>
        <v>0</v>
      </c>
      <c r="H60" s="19" t="str">
        <f t="shared" si="2"/>
        <v/>
      </c>
      <c r="I60" s="23" t="str">
        <f t="shared" si="3"/>
        <v>N/A</v>
      </c>
    </row>
    <row r="61" spans="1:9">
      <c r="A61" s="1">
        <v>506</v>
      </c>
      <c r="B61" s="1" t="s">
        <v>32</v>
      </c>
      <c r="C61" s="30">
        <v>0</v>
      </c>
      <c r="D61" s="3">
        <v>0</v>
      </c>
      <c r="E61" s="30">
        <v>0</v>
      </c>
      <c r="F61" s="3">
        <v>0</v>
      </c>
      <c r="G61" s="18">
        <f t="shared" si="4"/>
        <v>0</v>
      </c>
      <c r="H61" s="19" t="str">
        <f t="shared" si="2"/>
        <v/>
      </c>
      <c r="I61" s="23" t="str">
        <f t="shared" si="3"/>
        <v>N/A</v>
      </c>
    </row>
    <row r="62" spans="1:9">
      <c r="A62" s="1">
        <v>507</v>
      </c>
      <c r="B62" s="1" t="s">
        <v>33</v>
      </c>
      <c r="C62" s="30">
        <v>19974</v>
      </c>
      <c r="D62" s="3">
        <v>18814</v>
      </c>
      <c r="E62" s="30">
        <v>2297</v>
      </c>
      <c r="F62" s="3">
        <v>2164</v>
      </c>
      <c r="G62" s="18">
        <f t="shared" si="4"/>
        <v>-1160</v>
      </c>
      <c r="H62" s="19">
        <f t="shared" si="2"/>
        <v>-5.7901610796691316E-2</v>
      </c>
      <c r="I62" s="23">
        <f t="shared" si="3"/>
        <v>0.11502072924417987</v>
      </c>
    </row>
    <row r="63" spans="1:9">
      <c r="A63" s="1">
        <v>508</v>
      </c>
      <c r="B63" s="1" t="s">
        <v>34</v>
      </c>
      <c r="C63" s="30">
        <v>0</v>
      </c>
      <c r="D63" s="3">
        <v>0</v>
      </c>
      <c r="E63" s="30">
        <v>0</v>
      </c>
      <c r="F63" s="3">
        <v>0</v>
      </c>
      <c r="G63" s="18">
        <f t="shared" si="4"/>
        <v>0</v>
      </c>
      <c r="H63" s="19" t="str">
        <f t="shared" si="2"/>
        <v/>
      </c>
      <c r="I63" s="23" t="str">
        <f t="shared" si="3"/>
        <v>N/A</v>
      </c>
    </row>
    <row r="64" spans="1:9">
      <c r="A64" s="1">
        <v>509</v>
      </c>
      <c r="B64" s="1" t="s">
        <v>24</v>
      </c>
      <c r="C64" s="30">
        <v>2814</v>
      </c>
      <c r="D64" s="3">
        <v>1759</v>
      </c>
      <c r="E64" s="30">
        <v>324</v>
      </c>
      <c r="F64" s="3">
        <v>202</v>
      </c>
      <c r="G64" s="18">
        <f t="shared" si="4"/>
        <v>-1055</v>
      </c>
      <c r="H64" s="19">
        <f t="shared" si="2"/>
        <v>-0.37654320987654322</v>
      </c>
      <c r="I64" s="23">
        <f t="shared" si="3"/>
        <v>0.11483797612279704</v>
      </c>
    </row>
    <row r="65" spans="1:9">
      <c r="A65" s="1">
        <v>510</v>
      </c>
      <c r="B65" s="1" t="s">
        <v>35</v>
      </c>
      <c r="C65" s="30">
        <v>0</v>
      </c>
      <c r="D65" s="3">
        <v>0</v>
      </c>
      <c r="E65" s="30">
        <v>0</v>
      </c>
      <c r="F65" s="3">
        <v>0</v>
      </c>
      <c r="G65" s="18">
        <f t="shared" si="4"/>
        <v>0</v>
      </c>
      <c r="H65" s="19" t="str">
        <f t="shared" si="2"/>
        <v/>
      </c>
      <c r="I65" s="23" t="str">
        <f t="shared" si="3"/>
        <v>N/A</v>
      </c>
    </row>
    <row r="66" spans="1:9">
      <c r="A66" s="1">
        <v>511</v>
      </c>
      <c r="B66" s="1" t="s">
        <v>36</v>
      </c>
      <c r="C66" s="30">
        <v>0</v>
      </c>
      <c r="D66" s="3">
        <v>0</v>
      </c>
      <c r="E66" s="30">
        <v>0</v>
      </c>
      <c r="F66" s="3">
        <v>0</v>
      </c>
      <c r="G66" s="18">
        <f t="shared" si="4"/>
        <v>0</v>
      </c>
      <c r="H66" s="19" t="str">
        <f t="shared" si="2"/>
        <v/>
      </c>
      <c r="I66" s="23" t="str">
        <f t="shared" si="3"/>
        <v>N/A</v>
      </c>
    </row>
    <row r="67" spans="1:9">
      <c r="A67" s="1">
        <v>512</v>
      </c>
      <c r="B67" s="1" t="s">
        <v>37</v>
      </c>
      <c r="C67" s="30">
        <v>3151415</v>
      </c>
      <c r="D67" s="3">
        <v>3096886</v>
      </c>
      <c r="E67" s="30">
        <v>362414</v>
      </c>
      <c r="F67" s="3">
        <v>356142</v>
      </c>
      <c r="G67" s="18">
        <f t="shared" si="4"/>
        <v>-54529</v>
      </c>
      <c r="H67" s="19">
        <f t="shared" si="2"/>
        <v>-1.7306174706275157E-2</v>
      </c>
      <c r="I67" s="23">
        <f t="shared" si="3"/>
        <v>0.11500003551955093</v>
      </c>
    </row>
    <row r="68" spans="1:9">
      <c r="A68" s="1">
        <v>513</v>
      </c>
      <c r="B68" s="1" t="s">
        <v>38</v>
      </c>
      <c r="C68" s="30">
        <v>29756</v>
      </c>
      <c r="D68" s="3">
        <v>32138</v>
      </c>
      <c r="E68" s="30">
        <v>3422</v>
      </c>
      <c r="F68" s="3">
        <v>3696</v>
      </c>
      <c r="G68" s="18">
        <f t="shared" si="4"/>
        <v>2382</v>
      </c>
      <c r="H68" s="19">
        <f t="shared" si="2"/>
        <v>8.0070134424313322E-2</v>
      </c>
      <c r="I68" s="23">
        <f t="shared" si="3"/>
        <v>0.11500404505569731</v>
      </c>
    </row>
    <row r="69" spans="1:9">
      <c r="A69" s="1">
        <v>514</v>
      </c>
      <c r="B69" s="1" t="s">
        <v>39</v>
      </c>
      <c r="C69" s="30">
        <v>1375672</v>
      </c>
      <c r="D69" s="3">
        <v>1334730</v>
      </c>
      <c r="E69" s="30">
        <v>158202</v>
      </c>
      <c r="F69" s="3">
        <v>153494</v>
      </c>
      <c r="G69" s="18">
        <f t="shared" si="4"/>
        <v>-40942</v>
      </c>
      <c r="H69" s="19">
        <f t="shared" si="2"/>
        <v>-2.975942149909605E-2</v>
      </c>
      <c r="I69" s="23">
        <f t="shared" si="3"/>
        <v>0.11500003746075986</v>
      </c>
    </row>
    <row r="70" spans="1:9">
      <c r="A70" s="1">
        <v>515</v>
      </c>
      <c r="B70" s="1" t="s">
        <v>40</v>
      </c>
      <c r="C70" s="30">
        <v>0</v>
      </c>
      <c r="D70" s="3">
        <v>0</v>
      </c>
      <c r="E70" s="30">
        <v>0</v>
      </c>
      <c r="F70" s="3">
        <v>0</v>
      </c>
      <c r="G70" s="18">
        <f t="shared" si="4"/>
        <v>0</v>
      </c>
      <c r="H70" s="19" t="str">
        <f t="shared" si="2"/>
        <v/>
      </c>
      <c r="I70" s="23" t="str">
        <f t="shared" si="3"/>
        <v>N/A</v>
      </c>
    </row>
    <row r="71" spans="1:9">
      <c r="A71" s="1">
        <v>516</v>
      </c>
      <c r="B71" s="1" t="s">
        <v>41</v>
      </c>
      <c r="C71" s="30">
        <v>262</v>
      </c>
      <c r="D71" s="3">
        <v>231</v>
      </c>
      <c r="E71" s="30">
        <v>30</v>
      </c>
      <c r="F71" s="3">
        <v>27</v>
      </c>
      <c r="G71" s="18">
        <f t="shared" si="4"/>
        <v>-31</v>
      </c>
      <c r="H71" s="19">
        <f t="shared" si="2"/>
        <v>-9.9999999999999978E-2</v>
      </c>
      <c r="I71" s="23">
        <f t="shared" si="3"/>
        <v>0.11688311688311688</v>
      </c>
    </row>
    <row r="72" spans="1:9">
      <c r="A72" s="1">
        <v>517</v>
      </c>
      <c r="B72" s="1" t="s">
        <v>42</v>
      </c>
      <c r="C72" s="30">
        <v>0</v>
      </c>
      <c r="D72" s="3">
        <v>0</v>
      </c>
      <c r="E72" s="30">
        <v>0</v>
      </c>
      <c r="F72" s="3">
        <v>0</v>
      </c>
      <c r="G72" s="18">
        <f t="shared" si="4"/>
        <v>0</v>
      </c>
      <c r="H72" s="19" t="str">
        <f t="shared" si="2"/>
        <v/>
      </c>
      <c r="I72" s="23" t="str">
        <f t="shared" si="3"/>
        <v>N/A</v>
      </c>
    </row>
    <row r="73" spans="1:9">
      <c r="A73" s="1">
        <v>518</v>
      </c>
      <c r="B73" s="1" t="s">
        <v>43</v>
      </c>
      <c r="C73" s="30">
        <v>0</v>
      </c>
      <c r="D73" s="3">
        <v>0</v>
      </c>
      <c r="E73" s="30">
        <v>0</v>
      </c>
      <c r="F73" s="3">
        <v>0</v>
      </c>
      <c r="G73" s="18">
        <f t="shared" si="4"/>
        <v>0</v>
      </c>
      <c r="H73" s="19" t="str">
        <f t="shared" si="2"/>
        <v/>
      </c>
      <c r="I73" s="23" t="str">
        <f t="shared" si="3"/>
        <v>N/A</v>
      </c>
    </row>
    <row r="74" spans="1:9">
      <c r="A74" s="1">
        <v>519</v>
      </c>
      <c r="B74" s="1" t="s">
        <v>44</v>
      </c>
      <c r="C74" s="30">
        <v>1473</v>
      </c>
      <c r="D74" s="3">
        <v>1064</v>
      </c>
      <c r="E74" s="30">
        <v>169</v>
      </c>
      <c r="F74" s="3">
        <v>122</v>
      </c>
      <c r="G74" s="18">
        <f t="shared" si="4"/>
        <v>-409</v>
      </c>
      <c r="H74" s="19">
        <f t="shared" si="2"/>
        <v>-0.27810650887573962</v>
      </c>
      <c r="I74" s="23">
        <f t="shared" si="3"/>
        <v>0.11466165413533834</v>
      </c>
    </row>
    <row r="75" spans="1:9">
      <c r="A75" s="1">
        <v>520</v>
      </c>
      <c r="B75" s="1" t="s">
        <v>51</v>
      </c>
      <c r="C75" s="30">
        <v>0</v>
      </c>
      <c r="D75" s="3">
        <v>0</v>
      </c>
      <c r="E75" s="30">
        <v>0</v>
      </c>
      <c r="F75" s="3">
        <v>0</v>
      </c>
      <c r="G75" s="18">
        <f t="shared" si="4"/>
        <v>0</v>
      </c>
      <c r="H75" s="19" t="str">
        <f t="shared" si="2"/>
        <v/>
      </c>
      <c r="I75" s="23" t="str">
        <f t="shared" si="3"/>
        <v>N/A</v>
      </c>
    </row>
    <row r="76" spans="1:9">
      <c r="A76" s="1">
        <v>521</v>
      </c>
      <c r="B76" s="1" t="s">
        <v>54</v>
      </c>
      <c r="C76" s="30">
        <v>0</v>
      </c>
      <c r="D76" s="3">
        <v>0</v>
      </c>
      <c r="E76" s="30">
        <v>0</v>
      </c>
      <c r="F76" s="3">
        <v>0</v>
      </c>
      <c r="G76" s="18">
        <f t="shared" si="4"/>
        <v>0</v>
      </c>
      <c r="H76" s="19" t="str">
        <f t="shared" si="2"/>
        <v/>
      </c>
      <c r="I76" s="23" t="str">
        <f t="shared" si="3"/>
        <v>N/A</v>
      </c>
    </row>
    <row r="77" spans="1:9">
      <c r="A77" s="1">
        <v>522</v>
      </c>
      <c r="B77" s="1" t="s">
        <v>22</v>
      </c>
      <c r="C77" s="30">
        <v>37091404</v>
      </c>
      <c r="D77" s="3">
        <v>34008894</v>
      </c>
      <c r="E77" s="30">
        <v>4265514</v>
      </c>
      <c r="F77" s="3">
        <v>3911019</v>
      </c>
      <c r="G77" s="18">
        <f t="shared" si="4"/>
        <v>-3082510</v>
      </c>
      <c r="H77" s="19">
        <f t="shared" si="2"/>
        <v>-8.3107217559243773E-2</v>
      </c>
      <c r="I77" s="23">
        <f t="shared" si="3"/>
        <v>0.11499988797048208</v>
      </c>
    </row>
    <row r="78" spans="1:9">
      <c r="A78" s="1">
        <v>523</v>
      </c>
      <c r="B78" s="1" t="s">
        <v>21</v>
      </c>
      <c r="C78" s="30">
        <v>239413</v>
      </c>
      <c r="D78" s="3">
        <v>0</v>
      </c>
      <c r="E78" s="30">
        <v>27532</v>
      </c>
      <c r="F78" s="3">
        <v>0</v>
      </c>
      <c r="G78" s="18">
        <f t="shared" si="4"/>
        <v>-239413</v>
      </c>
      <c r="H78" s="19">
        <f t="shared" si="2"/>
        <v>-1</v>
      </c>
      <c r="I78" s="23" t="str">
        <f t="shared" si="3"/>
        <v>N/A</v>
      </c>
    </row>
    <row r="79" spans="1:9">
      <c r="A79" s="1">
        <v>524</v>
      </c>
      <c r="B79" s="1" t="s">
        <v>45</v>
      </c>
      <c r="C79" s="30">
        <v>0</v>
      </c>
      <c r="D79" s="3">
        <v>0</v>
      </c>
      <c r="E79" s="30">
        <v>0</v>
      </c>
      <c r="F79" s="3">
        <v>0</v>
      </c>
      <c r="G79" s="18">
        <f t="shared" si="4"/>
        <v>0</v>
      </c>
      <c r="H79" s="19" t="str">
        <f t="shared" si="2"/>
        <v/>
      </c>
      <c r="I79" s="23" t="str">
        <f t="shared" si="3"/>
        <v>N/A</v>
      </c>
    </row>
    <row r="80" spans="1:9">
      <c r="A80" s="1">
        <v>525</v>
      </c>
      <c r="B80" s="1" t="s">
        <v>46</v>
      </c>
      <c r="C80" s="30">
        <v>6289027</v>
      </c>
      <c r="D80" s="3">
        <v>6026466</v>
      </c>
      <c r="E80" s="30">
        <v>723238</v>
      </c>
      <c r="F80" s="3">
        <v>693044</v>
      </c>
      <c r="G80" s="18">
        <f t="shared" si="4"/>
        <v>-262561</v>
      </c>
      <c r="H80" s="19">
        <f t="shared" si="2"/>
        <v>-4.1748359461200923E-2</v>
      </c>
      <c r="I80" s="23">
        <f t="shared" si="3"/>
        <v>0.11500006803323871</v>
      </c>
    </row>
    <row r="81" spans="1:9">
      <c r="A81" s="1">
        <v>526</v>
      </c>
      <c r="B81" s="1" t="s">
        <v>47</v>
      </c>
      <c r="C81" s="30">
        <v>4434684</v>
      </c>
      <c r="D81" s="3">
        <v>3760163</v>
      </c>
      <c r="E81" s="30">
        <v>509988</v>
      </c>
      <c r="F81" s="3">
        <v>432419</v>
      </c>
      <c r="G81" s="18">
        <f t="shared" si="4"/>
        <v>-674521</v>
      </c>
      <c r="H81" s="19">
        <f t="shared" si="2"/>
        <v>-0.15209965724683716</v>
      </c>
      <c r="I81" s="23">
        <f t="shared" si="3"/>
        <v>0.11500006781620903</v>
      </c>
    </row>
    <row r="82" spans="1:9">
      <c r="A82" s="1">
        <v>527</v>
      </c>
      <c r="B82" s="1" t="s">
        <v>48</v>
      </c>
      <c r="C82" s="30">
        <v>0</v>
      </c>
      <c r="D82" s="3">
        <v>0</v>
      </c>
      <c r="E82" s="30">
        <v>0</v>
      </c>
      <c r="F82" s="3">
        <v>0</v>
      </c>
      <c r="G82" s="18">
        <f t="shared" si="4"/>
        <v>0</v>
      </c>
      <c r="H82" s="19" t="str">
        <f t="shared" si="2"/>
        <v/>
      </c>
      <c r="I82" s="23" t="str">
        <f t="shared" si="3"/>
        <v>N/A</v>
      </c>
    </row>
    <row r="83" spans="1:9">
      <c r="A83" s="1">
        <v>528</v>
      </c>
      <c r="B83" s="1" t="s">
        <v>49</v>
      </c>
      <c r="C83" s="30">
        <v>1873</v>
      </c>
      <c r="D83" s="3">
        <v>6091</v>
      </c>
      <c r="E83" s="30">
        <v>215</v>
      </c>
      <c r="F83" s="3">
        <v>700</v>
      </c>
      <c r="G83" s="18">
        <f t="shared" si="4"/>
        <v>4218</v>
      </c>
      <c r="H83" s="19">
        <f t="shared" si="2"/>
        <v>2.2558139534883721</v>
      </c>
      <c r="I83" s="23">
        <f t="shared" si="3"/>
        <v>0.1149236578558529</v>
      </c>
    </row>
    <row r="84" spans="1:9">
      <c r="A84" s="1">
        <v>529</v>
      </c>
      <c r="B84" s="1" t="s">
        <v>50</v>
      </c>
      <c r="C84" s="30">
        <v>0</v>
      </c>
      <c r="D84" s="3">
        <v>0</v>
      </c>
      <c r="E84" s="30">
        <v>0</v>
      </c>
      <c r="F84" s="3">
        <v>0</v>
      </c>
      <c r="G84" s="18">
        <f t="shared" si="4"/>
        <v>0</v>
      </c>
      <c r="H84" s="19" t="str">
        <f t="shared" si="2"/>
        <v/>
      </c>
      <c r="I84" s="23" t="str">
        <f t="shared" si="3"/>
        <v>N/A</v>
      </c>
    </row>
    <row r="85" spans="1:9">
      <c r="A85" s="1">
        <v>530</v>
      </c>
      <c r="B85" s="1" t="s">
        <v>25</v>
      </c>
      <c r="C85" s="30">
        <v>728405</v>
      </c>
      <c r="D85" s="3">
        <v>660296</v>
      </c>
      <c r="E85" s="30">
        <v>83767</v>
      </c>
      <c r="F85" s="3">
        <v>75933</v>
      </c>
      <c r="G85" s="18">
        <f t="shared" si="4"/>
        <v>-68109</v>
      </c>
      <c r="H85" s="19">
        <f t="shared" si="2"/>
        <v>-9.3521315076342759E-2</v>
      </c>
      <c r="I85" s="23">
        <f t="shared" si="3"/>
        <v>0.11499842494881084</v>
      </c>
    </row>
    <row r="86" spans="1:9">
      <c r="A86" s="29">
        <v>531</v>
      </c>
      <c r="B86" s="29" t="s">
        <v>52</v>
      </c>
      <c r="C86" s="31">
        <v>476040</v>
      </c>
      <c r="D86" s="4">
        <v>461040</v>
      </c>
      <c r="E86" s="31">
        <v>54745</v>
      </c>
      <c r="F86" s="4">
        <v>53020</v>
      </c>
      <c r="G86" s="27">
        <f t="shared" si="4"/>
        <v>-15000</v>
      </c>
      <c r="H86" s="24">
        <f t="shared" si="2"/>
        <v>-3.1509726915700087E-2</v>
      </c>
      <c r="I86" s="25">
        <f t="shared" si="3"/>
        <v>0.11500086760367864</v>
      </c>
    </row>
    <row r="87" spans="1:9">
      <c r="A87" s="8" t="s">
        <v>19</v>
      </c>
      <c r="B87" s="8" t="s">
        <v>26</v>
      </c>
      <c r="C87" s="16">
        <f>SUM(C56:C85)</f>
        <v>56581130</v>
      </c>
      <c r="D87" s="16">
        <f>SUM(D56:D85)</f>
        <v>52067492</v>
      </c>
      <c r="E87" s="16">
        <f>SUM(E56:E85)</f>
        <v>6506834</v>
      </c>
      <c r="F87" s="16">
        <f>SUM(F56:F85)</f>
        <v>5987757</v>
      </c>
      <c r="G87" s="16">
        <f>SUM(G56:G86)</f>
        <v>-4528638</v>
      </c>
      <c r="H87" s="20">
        <f t="shared" si="2"/>
        <v>-7.9774126710470905E-2</v>
      </c>
      <c r="I87" s="26">
        <f t="shared" si="3"/>
        <v>0.11499991203724581</v>
      </c>
    </row>
  </sheetData>
  <mergeCells count="1">
    <mergeCell ref="A1:I1"/>
  </mergeCells>
  <phoneticPr fontId="2" type="noConversion"/>
  <pageMargins left="0.75" right="0.75" top="1" bottom="1" header="0.5" footer="0.5"/>
  <pageSetup scale="72" fitToHeight="3" orientation="landscape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59</vt:i4>
      </vt:variant>
    </vt:vector>
  </HeadingPairs>
  <TitlesOfParts>
    <vt:vector size="118" baseType="lpstr">
      <vt:lpstr>Albany Value</vt:lpstr>
      <vt:lpstr>Big Horn Value</vt:lpstr>
      <vt:lpstr>Campbell Value</vt:lpstr>
      <vt:lpstr>Carbon Value</vt:lpstr>
      <vt:lpstr>Converse Value</vt:lpstr>
      <vt:lpstr>Crook Value</vt:lpstr>
      <vt:lpstr>Fremont Value</vt:lpstr>
      <vt:lpstr>Goshen Value</vt:lpstr>
      <vt:lpstr>Hot Springs Value</vt:lpstr>
      <vt:lpstr>Johnson Value</vt:lpstr>
      <vt:lpstr>Laramie Value</vt:lpstr>
      <vt:lpstr>Lincoln Value</vt:lpstr>
      <vt:lpstr>Natrona Value</vt:lpstr>
      <vt:lpstr>Niobrara Value</vt:lpstr>
      <vt:lpstr>Park Value</vt:lpstr>
      <vt:lpstr>Platte Value</vt:lpstr>
      <vt:lpstr>Sheridan Value</vt:lpstr>
      <vt:lpstr>Sublette Value</vt:lpstr>
      <vt:lpstr>Sweetwater Value</vt:lpstr>
      <vt:lpstr>Teton Value</vt:lpstr>
      <vt:lpstr>Uinta Value</vt:lpstr>
      <vt:lpstr>Washakie Value</vt:lpstr>
      <vt:lpstr>Weston Value</vt:lpstr>
      <vt:lpstr>VALUATION SUMMARY</vt:lpstr>
      <vt:lpstr>VALUATION DETAIL</vt:lpstr>
      <vt:lpstr>CLASS COMPARISON</vt:lpstr>
      <vt:lpstr>MINERAL VALUE DETAIL</vt:lpstr>
      <vt:lpstr>STATE ASSESSED</vt:lpstr>
      <vt:lpstr>ASSESSED VALUE COMPARISON</vt:lpstr>
      <vt:lpstr>AG LAND ACREAGE</vt:lpstr>
      <vt:lpstr>Albany Taxes</vt:lpstr>
      <vt:lpstr>Big Horn Taxes</vt:lpstr>
      <vt:lpstr>Campbell Taxes</vt:lpstr>
      <vt:lpstr>Carbon Taxes</vt:lpstr>
      <vt:lpstr>Converse Taxes</vt:lpstr>
      <vt:lpstr>Crook Taxes</vt:lpstr>
      <vt:lpstr>Fremont Taxes</vt:lpstr>
      <vt:lpstr>Goshen Taxes</vt:lpstr>
      <vt:lpstr>Hot Springs Taxes</vt:lpstr>
      <vt:lpstr>Johnson Taxes</vt:lpstr>
      <vt:lpstr>Laramie Taxes</vt:lpstr>
      <vt:lpstr>Lincoln Taxes</vt:lpstr>
      <vt:lpstr>Natrona Taxes</vt:lpstr>
      <vt:lpstr>Niobrara Taxes</vt:lpstr>
      <vt:lpstr>Park Taxes</vt:lpstr>
      <vt:lpstr>Platte Taxes</vt:lpstr>
      <vt:lpstr>Sheridan Taxes</vt:lpstr>
      <vt:lpstr>Sublette Taxes</vt:lpstr>
      <vt:lpstr>Sweetwater Taxes</vt:lpstr>
      <vt:lpstr>Teton Taxes</vt:lpstr>
      <vt:lpstr>Uinta Taxes</vt:lpstr>
      <vt:lpstr>Washakie Taxes</vt:lpstr>
      <vt:lpstr>Weston Taxes</vt:lpstr>
      <vt:lpstr>STATE TAX DETAIL</vt:lpstr>
      <vt:lpstr>STATE TAX DETAIL (TRANSPOSED)</vt:lpstr>
      <vt:lpstr>MOBILE MACHINERY</vt:lpstr>
      <vt:lpstr>STATE TAX SUMMARY</vt:lpstr>
      <vt:lpstr>TAX COMPARISON</vt:lpstr>
      <vt:lpstr>COMMUNITY COLLEGES</vt:lpstr>
      <vt:lpstr>'COMMUNITY COLLEGES'!Print_Area</vt:lpstr>
      <vt:lpstr>'MINERAL VALUE DETAIL'!Print_Area</vt:lpstr>
      <vt:lpstr>'MOBILE MACHINERY'!Print_Area</vt:lpstr>
      <vt:lpstr>'STATE TAX DETAIL'!Print_Area</vt:lpstr>
      <vt:lpstr>'STATE TAX DETAIL (TRANSPOSED)'!Print_Area</vt:lpstr>
      <vt:lpstr>'Sublette Value'!Print_Area</vt:lpstr>
      <vt:lpstr>'VALUATION DETAIL'!Print_Area</vt:lpstr>
      <vt:lpstr>'Albany Value'!Print_Titles</vt:lpstr>
      <vt:lpstr>'Big Horn Taxes'!Print_Titles</vt:lpstr>
      <vt:lpstr>'Big Horn Value'!Print_Titles</vt:lpstr>
      <vt:lpstr>'Campbell Taxes'!Print_Titles</vt:lpstr>
      <vt:lpstr>'Campbell Value'!Print_Titles</vt:lpstr>
      <vt:lpstr>'Carbon Taxes'!Print_Titles</vt:lpstr>
      <vt:lpstr>'Carbon Value'!Print_Titles</vt:lpstr>
      <vt:lpstr>'CLASS COMPARISON'!Print_Titles</vt:lpstr>
      <vt:lpstr>'COMMUNITY COLLEGES'!Print_Titles</vt:lpstr>
      <vt:lpstr>'Converse Taxes'!Print_Titles</vt:lpstr>
      <vt:lpstr>'Converse Value'!Print_Titles</vt:lpstr>
      <vt:lpstr>'Crook Taxes'!Print_Titles</vt:lpstr>
      <vt:lpstr>'Crook Value'!Print_Titles</vt:lpstr>
      <vt:lpstr>'Fremont Taxes'!Print_Titles</vt:lpstr>
      <vt:lpstr>'Fremont Value'!Print_Titles</vt:lpstr>
      <vt:lpstr>'Goshen Taxes'!Print_Titles</vt:lpstr>
      <vt:lpstr>'Goshen Value'!Print_Titles</vt:lpstr>
      <vt:lpstr>'Hot Springs Taxes'!Print_Titles</vt:lpstr>
      <vt:lpstr>'Hot Springs Value'!Print_Titles</vt:lpstr>
      <vt:lpstr>'Johnson Taxes'!Print_Titles</vt:lpstr>
      <vt:lpstr>'Johnson Value'!Print_Titles</vt:lpstr>
      <vt:lpstr>'Laramie Taxes'!Print_Titles</vt:lpstr>
      <vt:lpstr>'Laramie Value'!Print_Titles</vt:lpstr>
      <vt:lpstr>'Lincoln Taxes'!Print_Titles</vt:lpstr>
      <vt:lpstr>'Lincoln Value'!Print_Titles</vt:lpstr>
      <vt:lpstr>'Natrona Taxes'!Print_Titles</vt:lpstr>
      <vt:lpstr>'Natrona Value'!Print_Titles</vt:lpstr>
      <vt:lpstr>'Niobrara Taxes'!Print_Titles</vt:lpstr>
      <vt:lpstr>'Niobrara Value'!Print_Titles</vt:lpstr>
      <vt:lpstr>'Park Taxes'!Print_Titles</vt:lpstr>
      <vt:lpstr>'Park Value'!Print_Titles</vt:lpstr>
      <vt:lpstr>'Platte Taxes'!Print_Titles</vt:lpstr>
      <vt:lpstr>'Platte Value'!Print_Titles</vt:lpstr>
      <vt:lpstr>'Sheridan Taxes'!Print_Titles</vt:lpstr>
      <vt:lpstr>'Sheridan Value'!Print_Titles</vt:lpstr>
      <vt:lpstr>'STATE TAX DETAIL'!Print_Titles</vt:lpstr>
      <vt:lpstr>'STATE TAX DETAIL (TRANSPOSED)'!Print_Titles</vt:lpstr>
      <vt:lpstr>'STATE TAX SUMMARY'!Print_Titles</vt:lpstr>
      <vt:lpstr>'Sublette Taxes'!Print_Titles</vt:lpstr>
      <vt:lpstr>'Sublette Value'!Print_Titles</vt:lpstr>
      <vt:lpstr>'Sweetwater Taxes'!Print_Titles</vt:lpstr>
      <vt:lpstr>'Sweetwater Value'!Print_Titles</vt:lpstr>
      <vt:lpstr>'Teton Taxes'!Print_Titles</vt:lpstr>
      <vt:lpstr>'Teton Value'!Print_Titles</vt:lpstr>
      <vt:lpstr>'Uinta Taxes'!Print_Titles</vt:lpstr>
      <vt:lpstr>'Uinta Value'!Print_Titles</vt:lpstr>
      <vt:lpstr>'VALUATION DETAIL'!Print_Titles</vt:lpstr>
      <vt:lpstr>'VALUATION SUMMARY'!Print_Titles</vt:lpstr>
      <vt:lpstr>'Washakie Taxes'!Print_Titles</vt:lpstr>
      <vt:lpstr>'Washakie Value'!Print_Titles</vt:lpstr>
      <vt:lpstr>'Weston Taxes'!Print_Titles</vt:lpstr>
      <vt:lpstr>'Weston Value'!Print_Titles</vt:lpstr>
    </vt:vector>
  </TitlesOfParts>
  <Company>State of Wyoming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JMARTI6</dc:creator>
  <cp:lastModifiedBy>Martin, Jordan</cp:lastModifiedBy>
  <cp:lastPrinted>2017-08-29T14:43:05Z</cp:lastPrinted>
  <dcterms:created xsi:type="dcterms:W3CDTF">2013-09-16T15:44:04Z</dcterms:created>
  <dcterms:modified xsi:type="dcterms:W3CDTF">2017-10-09T17:09:08Z</dcterms:modified>
</cp:coreProperties>
</file>